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78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F17" i="541"/>
  <c r="F14" i="542"/>
  <c r="F99" i="471"/>
  <c r="F24" i="541"/>
  <c r="B3" i="525"/>
  <c r="B2" i="525"/>
  <c r="F4" i="437"/>
  <c r="F102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<sst xmlns="http://schemas.openxmlformats.org/spreadsheetml/2006/main" count="2324" uniqueCount="1363">
  <si>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</si>
  <si>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</si>
  <si>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</si>
  <si>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</si>
  <si>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</si>
  <si>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</si>
  <si>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</si>
  <si>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</si>
  <si>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</si>
  <si>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</si>
  <si>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</si>
  <si>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</si>
  <si>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</si>
  <si>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</si>
  <si>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</si>
  <si>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</si>
  <si>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</si>
  <si>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</si>
  <si>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</si>
  <si>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</si>
  <si>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</si>
  <si>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</si>
  <si>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</si>
  <si>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</si>
  <si>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</si>
  <si>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</si>
  <si>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</si>
  <si>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</si>
  <si>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</si>
  <si>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</si>
  <si>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</si>
  <si>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</si>
  <si>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</si>
  <si>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</si>
  <si>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</si>
  <si>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</si>
  <si>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</si>
  <si>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</si>
  <si>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</si>
  <si>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</si>
  <si>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</si>
  <si>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</si>
  <si>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</si>
  <si>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</si>
  <si>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</si>
  <si>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</si>
  <si>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</si>
  <si>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</si>
  <si>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</si>
  <si>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</si>
  <si>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</si>
  <si>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</si>
  <si>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</si>
  <si>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</si>
  <si>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</si>
  <si>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</si>
  <si>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</si>
  <si>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</si>
  <si>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</si>
  <si>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</si>
  <si>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</si>
  <si>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</si>
  <si>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</si>
  <si>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</si>
  <si>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</si>
  <si>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</si>
  <si>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</si>
  <si>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</si>
  <si>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</si>
  <si>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</si>
  <si>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</si>
  <si>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</si>
  <si>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</si>
  <si>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</si>
  <si>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</si>
  <si>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</si>
  <si>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</si>
  <si>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</si>
  <si>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</si>
  <si>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</si>
  <si>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</si>
  <si>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</si>
  <si>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</si>
  <si>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</si>
  <si>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</si>
  <si>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</si>
  <si>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</si>
  <si>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</si>
  <si>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</si>
  <si>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</si>
  <si>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</si>
  <si>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</si>
  <si>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</si>
  <si>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</si>
  <si>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</si>
  <si>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</si>
  <si>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</si>
  <si>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</si>
  <si>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</si>
  <si>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</si>
  <si>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</si>
  <si>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</si>
  <si>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</si>
  <si>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</si>
  <si>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</si>
  <si>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</si>
  <si>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</si>
  <si>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</si>
  <si>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</si>
  <si>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</si>
  <si>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</si>
  <si>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</si>
  <si>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</si>
  <si>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</si>
  <si>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</si>
  <si>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</si>
  <si>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</si>
  <si>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</si>
  <si>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</si>
  <si>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</si>
  <si>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</si>
  <si>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</si>
  <si>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</si>
  <si>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</si>
  <si>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</si>
  <si>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</si>
  <si>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</si>
  <si>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</si>
  <si>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</si>
  <si>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</si>
  <si>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</si>
  <si>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</si>
  <si>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</si>
  <si>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</si>
  <si>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</si>
  <si>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</si>
  <si>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</si>
  <si>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</si>
  <si>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</si>
  <si>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</si>
  <si>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</si>
  <si>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</si>
  <si>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</si>
  <si>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</si>
  <si>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</si>
  <si>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</si>
  <si>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</si>
  <si>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</si>
  <si>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</si>
  <si>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</si>
  <si>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</si>
  <si>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</si>
  <si>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</si>
  <si>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</si>
  <si>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</si>
  <si>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</si>
  <si>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</si>
  <si>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</si>
  <si>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</si>
  <si>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</si>
  <si>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</si>
  <si>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</si>
  <si>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</si>
  <si>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</si>
  <si>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</si>
  <si>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</si>
  <si>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</si>
  <si>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</si>
  <si>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</si>
  <si>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</si>
  <si>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</si>
  <si>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</si>
  <si>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</si>
  <si>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</si>
  <si>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</si>
  <si>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</si>
  <si>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</si>
  <si>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</si>
  <si>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</si>
  <si>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</si>
  <si>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</si>
  <si>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</si>
  <si>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</si>
  <si>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</si>
  <si>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</si>
  <si>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</si>
  <si>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</si>
  <si>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</si>
  <si>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</si>
  <si>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</si>
  <si>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</si>
  <si>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</si>
  <si>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</si>
  <si>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</si>
  <si>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</si>
  <si>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</si>
  <si>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</si>
  <si>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</si>
  <si>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</si>
  <si>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</si>
  <si>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</si>
  <si>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</si>
  <si>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</si>
  <si>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</si>
  <si>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</si>
  <si>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</si>
  <si>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</si>
  <si>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</si>
  <si>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</si>
  <si>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</si>
  <si>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</si>
  <si>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</si>
  <si>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</si>
  <si>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</si>
  <si>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</si>
  <si>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</si>
  <si>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</si>
  <si>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</si>
  <si>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</si>
  <si>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</si>
  <si>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</si>
  <si>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</si>
  <si>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</si>
  <si>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</si>
  <si>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</si>
  <si>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</si>
  <si>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</si>
  <si>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</si>
  <si>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</si>
  <si>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</si>
  <si>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</si>
  <si>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</si>
  <si>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</si>
  <si>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</si>
  <si>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</si>
  <si>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</si>
  <si>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</si>
  <si>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</si>
  <si>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</si>
  <si>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</si>
  <si>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</si>
  <si>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</si>
  <si>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</si>
  <si>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</si>
  <si>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</si>
  <si>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</si>
  <si>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</si>
  <si>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</si>
  <si>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</si>
  <si>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</si>
  <si>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</si>
  <si>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</si>
  <si>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</si>
  <si>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</si>
  <si>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</si>
  <si>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</si>
  <si>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</si>
  <si>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</si>
  <si>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</si>
  <si>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</si>
  <si>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</si>
  <si>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</si>
  <si>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</si>
  <si>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</si>
  <si>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</si>
  <si>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</si>
  <si>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</si>
  <si>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</si>
  <si>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</si>
  <si>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</si>
  <si>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</si>
  <si>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</si>
  <si>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</si>
  <si>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</si>
  <si>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</si>
  <si>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</si>
  <si>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</si>
  <si>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</si>
  <si>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</si>
  <si>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</si>
  <si>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</si>
  <si>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</si>
  <si>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</si>
  <si>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</si>
  <si>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</si>
  <si>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</si>
  <si>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</si>
  <si>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</si>
  <si>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</si>
  <si>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</si>
  <si>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</si>
  <si>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</si>
  <si>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</si>
  <si>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</si>
  <si>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</si>
  <si>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</si>
  <si>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</si>
  <si>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</si>
  <si>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</si>
  <si>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</si>
  <si>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</si>
  <si>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</si>
  <si>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</si>
  <si>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</si>
  <si>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</si>
  <si>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</si>
  <si>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</si>
  <si>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</si>
  <si>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</si>
  <si>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</si>
  <si>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</si>
  <si>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</si>
  <si>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</si>
  <si>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</si>
  <si>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</si>
  <si>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</si>
  <si>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</si>
  <si>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</si>
  <si>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</si>
  <si>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</si>
  <si>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</si>
  <si>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</si>
  <si>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</si>
  <si>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</si>
  <si>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</si>
  <si>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</si>
  <si>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</si>
  <si>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</si>
  <si>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</si>
  <si>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</si>
  <si>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</si>
  <si>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</si>
  <si>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</si>
  <si>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</si>
  <si>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</si>
  <si>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</si>
  <si>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</si>
  <si>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</si>
  <si>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</si>
  <si>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</si>
  <si>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</si>
  <si>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</si>
  <si>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</si>
  <si>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</si>
  <si>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</si>
  <si>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</si>
  <si>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</si>
  <si>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</si>
  <si>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</si>
  <si>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</si>
  <si>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</si>
  <si>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</si>
  <si>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</si>
  <si>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</si>
  <si>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</si>
  <si>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</si>
  <si>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</si>
  <si>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</si>
  <si>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</si>
  <si>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</si>
  <si>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</si>
  <si>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</si>
  <si>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</si>
  <si>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</si>
  <si>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</si>
  <si>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</si>
  <si>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</si>
  <si>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</si>
  <si>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</si>
  <si>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</si>
  <si>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</si>
  <si>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</si>
  <si>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</si>
  <si>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</si>
  <si>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</si>
  <si>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</si>
  <si>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</si>
  <si>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</si>
  <si>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</si>
  <si>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</si>
  <si>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</si>
  <si>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</si>
  <si>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</si>
  <si>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</si>
  <si>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</si>
  <si>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</si>
  <si>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</si>
  <si>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</si>
  <si>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</si>
  <si>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</si>
  <si>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</si>
  <si>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</si>
  <si>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</si>
  <si>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</si>
  <si>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</si>
  <si>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</si>
  <si>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</si>
  <si>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</si>
  <si>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</si>
  <si>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</si>
  <si>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</si>
  <si>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</si>
  <si>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</si>
  <si>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</si>
  <si>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</si>
  <si>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</si>
  <si>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</si>
  <si>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</si>
  <si>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</si>
  <si>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</si>
  <si>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</si>
  <si>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</si>
  <si>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</si>
  <si>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</si>
  <si>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</si>
  <si>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</si>
  <si>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</si>
  <si>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</si>
  <si>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</si>
  <si>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</si>
  <si>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</si>
  <si>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</si>
  <si>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</si>
  <si>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</si>
  <si>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</si>
  <si>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</si>
  <si>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</si>
  <si>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</si>
  <si>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</si>
  <si>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</si>
  <si>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</si>
  <si>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</si>
  <si>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</si>
  <si>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</si>
  <si>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</si>
  <si>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</si>
  <si>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</si>
  <si>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</si>
  <si>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</si>
  <si>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</si>
  <si>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</si>
  <si>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</si>
  <si>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</si>
  <si>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</si>
  <si>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</si>
  <si>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</si>
  <si>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</si>
  <si>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</si>
  <si>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</si>
  <si>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</si>
  <si>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</si>
  <si>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</si>
  <si>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</si>
  <si>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</si>
  <si>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</si>
  <si>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</si>
  <si>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</si>
  <si>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</si>
  <si>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</si>
  <si>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</si>
  <si>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</si>
  <si>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</si>
  <si>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</si>
  <si>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</si>
  <si>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</si>
  <si>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</si>
  <si>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</si>
  <si>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</si>
  <si>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</si>
  <si>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</si>
  <si>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</si>
  <si>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</si>
  <si>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</si>
  <si>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</si>
  <si>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</si>
  <si>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</si>
  <si>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</si>
  <si>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</si>
  <si>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</si>
  <si>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</si>
  <si>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</si>
  <si>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</si>
  <si>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</si>
  <si>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</si>
  <si>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</si>
  <si>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</si>
  <si>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</si>
  <si>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</si>
  <si>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</si>
  <si>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</si>
  <si>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</si>
  <si>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</si>
  <si>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</si>
  <si>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</si>
  <si>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</si>
  <si>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</si>
  <si>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</si>
  <si>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</si>
  <si>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</si>
  <si>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</si>
  <si>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</si>
  <si>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</si>
  <si>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</si>
  <si>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</si>
  <si>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</si>
  <si>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</si>
  <si>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</si>
  <si>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</si>
  <si>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</si>
  <si>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</si>
  <si>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</si>
  <si>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</si>
  <si>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</si>
  <si>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</si>
  <si>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</si>
  <si>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</si>
  <si>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</si>
  <si>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</si>
  <si>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</si>
  <si>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</si>
  <si>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</si>
  <si>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</si>
  <si>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</si>
  <si>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</si>
  <si>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</si>
  <si>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</si>
  <si>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</si>
  <si>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</si>
  <si>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</si>
  <si>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</si>
  <si>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</si>
  <si>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</si>
  <si>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</si>
  <si>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</si>
  <si>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</si>
  <si>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</si>
  <si>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</si>
  <si>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</si>
  <si>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</si>
  <si>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</si>
  <si>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</si>
  <si>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</si>
  <si>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</si>
  <si>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</si>
  <si>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</si>
  <si>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</si>
  <si>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</si>
  <si>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</si>
  <si>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</si>
  <si>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</si>
  <si>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</si>
  <si>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</si>
  <si>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</si>
  <si>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</si>
  <si>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</si>
  <si>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</si>
  <si>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</si>
  <si>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</si>
  <si>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</si>
  <si>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</si>
  <si>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</si>
  <si>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</si>
  <si>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</si>
  <si>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</si>
  <si>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</si>
  <si>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</si>
  <si>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</si>
  <si>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</si>
  <si>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</si>
  <si>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</si>
  <si>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</si>
  <si>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</si>
  <si>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</si>
  <si>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</si>
  <si>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</si>
  <si>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</si>
  <si>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</si>
  <si>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</si>
  <si>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</si>
  <si>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</si>
  <si>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</si>
  <si>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</si>
  <si>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</si>
  <si>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</si>
  <si>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</si>
  <si>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</si>
  <si>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</si>
  <si>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</si>
  <si>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</si>
  <si>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</si>
  <si>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</si>
  <si>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</si>
  <si>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</si>
  <si>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</si>
  <si>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</si>
  <si>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</si>
  <si>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</si>
  <si>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</si>
  <si>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</si>
  <si>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</si>
  <si>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</si>
  <si>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</si>
  <si>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</si>
  <si>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</si>
  <si>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</si>
  <si>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</si>
  <si>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</si>
  <si>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</si>
  <si>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</si>
  <si>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</si>
  <si>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</si>
  <si>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</si>
  <si>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</si>
  <si>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</si>
  <si>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</si>
  <si>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</si>
  <si>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</si>
  <si>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</si>
  <si>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</si>
  <si>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</si>
  <si>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</si>
  <si>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</si>
  <si>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</si>
  <si>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</si>
  <si>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</si>
  <si>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</si>
  <si>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</si>
  <si>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</si>
  <si>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</si>
  <si>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</si>
  <si>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</si>
  <si>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</si>
  <si>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</si>
  <si>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</si>
  <si>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</si>
  <si>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</si>
  <si>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</si>
  <si>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</si>
  <si>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</si>
  <si>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</si>
  <si>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</si>
  <si>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</si>
  <si>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</si>
  <si>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</si>
  <si>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</si>
  <si>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</si>
  <si>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</si>
  <si>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</si>
  <si>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</si>
  <si>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</si>
  <si>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</si>
  <si>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</si>
  <si>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</si>
  <si>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</si>
  <si>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</si>
  <si>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</si>
  <si>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</si>
  <si>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</si>
  <si>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</si>
  <si>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</si>
  <si>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</si>
  <si>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</si>
  <si>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</si>
  <si>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</si>
  <si>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</si>
  <si>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</si>
  <si>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</si>
  <si>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</si>
  <si>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</si>
  <si>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</si>
  <si>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</si>
  <si>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</si>
  <si>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</si>
  <si>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</si>
  <si>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</si>
  <si>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</si>
  <si>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</si>
  <si>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</si>
  <si>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</si>
  <si>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</si>
  <si>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</si>
  <si>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</si>
  <si>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</si>
  <si>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</si>
  <si>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</si>
  <si>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</si>
  <si>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</si>
  <si>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</si>
  <si>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</si>
  <si>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</si>
  <si>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</si>
  <si>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</si>
  <si>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</si>
  <si>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</si>
  <si>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</si>
  <si>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</si>
  <si>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</si>
  <si>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</si>
  <si>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</si>
  <si>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</si>
  <si>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</si>
  <si>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</si>
  <si>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</si>
  <si>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</si>
  <si>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</si>
  <si>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</si>
  <si>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</si>
  <si>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</si>
  <si>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</si>
  <si>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</si>
  <si>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</si>
  <si>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</si>
  <si>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</si>
  <si>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</si>
  <si>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</si>
  <si>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</si>
  <si>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</si>
  <si>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</si>
  <si>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</si>
  <si>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</si>
  <si>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</si>
  <si>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</si>
  <si>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</si>
  <si>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</si>
  <si>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</si>
  <si>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</si>
  <si>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</si>
  <si>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</si>
  <si>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</si>
  <si>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</si>
  <si>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</si>
  <si>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</si>
  <si>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</si>
  <si>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</si>
  <si>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</si>
  <si>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</si>
  <si>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</si>
  <si>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</si>
  <si>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</si>
  <si>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</si>
  <si>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</si>
  <si>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</si>
  <si>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</si>
  <si>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</si>
  <si>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</si>
  <si>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</si>
  <si>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</si>
  <si>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</si>
  <si>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</si>
  <si>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</si>
  <si>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</si>
  <si>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</si>
  <si>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</si>
  <si>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</si>
  <si>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</si>
  <si>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</si>
  <si>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</si>
  <si>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</si>
  <si>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</si>
  <si>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</si>
  <si>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</si>
  <si>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</si>
  <si>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</si>
  <si>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</si>
  <si>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</si>
  <si>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</si>
  <si>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</si>
  <si>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</si>
  <si>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</si>
  <si>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</si>
  <si>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</si>
  <si>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</si>
  <si>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</si>
  <si>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</si>
  <si>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</si>
  <si>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</si>
  <si>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</si>
  <si>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</si>
  <si>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</si>
  <si>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</si>
  <si>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</si>
  <si>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</si>
  <si>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</si>
  <si>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</si>
  <si>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</si>
  <si>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</si>
  <si>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</si>
  <si>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</si>
  <si>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</si>
  <si>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</si>
  <si>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</si>
  <si>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</si>
  <si>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</si>
  <si>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</si>
  <si>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</si>
  <si>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</si>
  <si>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</si>
  <si>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</si>
  <si>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</si>
  <si>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</si>
  <si>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</si>
  <si>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</si>
  <si>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</si>
  <si>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</si>
  <si>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</si>
  <si>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</si>
  <si>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</si>
  <si>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</si>
  <si>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</si>
  <si>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</si>
  <si>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</si>
  <si>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</si>
  <si>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</si>
  <si>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</si>
  <si>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</si>
  <si>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</si>
  <si>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</si>
  <si>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</si>
  <si>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</si>
  <si>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</si>
  <si>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</si>
  <si>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</si>
  <si>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</si>
  <si>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</si>
  <si>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</si>
  <si>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</si>
  <si>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</si>
  <si>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</si>
  <si>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</si>
  <si>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</si>
  <si>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</si>
  <si>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</si>
  <si>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</si>
  <si>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</si>
  <si>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</si>
  <si>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</si>
  <si>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</si>
  <si>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</si>
  <si>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</si>
  <si>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</si>
  <si>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</si>
  <si>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</si>
  <si>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</si>
  <si>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</si>
  <si>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</si>
  <si>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</si>
  <si>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</si>
  <si>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</si>
  <si>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</si>
  <si>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</si>
  <si>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</si>
  <si>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</si>
  <si>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</si>
  <si>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</si>
  <si>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</si>
  <si>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</si>
  <si>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</si>
  <si>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</si>
  <si>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</si>
  <si>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</si>
  <si>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</si>
  <si>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</si>
  <si>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</si>
  <si>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</si>
  <si>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</si>
  <si>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</si>
  <si>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</si>
  <si>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</si>
  <si>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</si>
  <si>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</si>
  <si>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</si>
  <si>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</si>
  <si>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</si>
  <si>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</si>
  <si>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</si>
  <si>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</si>
  <si>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</si>
  <si>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</si>
  <si>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</si>
  <si>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</si>
  <si>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</si>
  <si>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</si>
  <si>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</si>
  <si>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</si>
  <si>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</si>
  <si>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</si>
  <si>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</si>
  <si>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</si>
  <si>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</si>
  <si>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</si>
  <si>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</si>
  <si>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</si>
  <si>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</si>
  <si>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</si>
  <si>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</si>
  <si>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</si>
  <si>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</si>
  <si>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</si>
  <si>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</si>
  <si>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</si>
  <si>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</si>
  <si>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</si>
  <si>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</si>
  <si>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</si>
  <si>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</si>
  <si>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</si>
  <si>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</si>
  <si>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</si>
  <si>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</si>
  <si>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</si>
  <si>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</si>
  <si>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</si>
  <si>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</si>
  <si>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</si>
  <si>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</si>
  <si>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</si>
  <si>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</si>
  <si>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</si>
  <si>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</si>
  <si>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</si>
  <si>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</si>
  <si>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</si>
  <si>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</si>
  <si>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</si>
  <si>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</si>
  <si>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</si>
  <si>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</si>
  <si>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</si>
  <si>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</si>
  <si>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</si>
  <si>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</si>
  <si>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</si>
  <si>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</si>
  <si>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</si>
  <si>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</si>
  <si>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</si>
  <si>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</si>
  <si>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</si>
  <si>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</si>
  <si>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</si>
  <si>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</si>
  <si>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</si>
  <si>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</si>
  <si>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</si>
  <si>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</si>
  <si>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</si>
  <si>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</si>
  <si>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</si>
  <si>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</si>
  <si>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</si>
  <si>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</si>
  <si>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</si>
  <si>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</si>
  <si>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</si>
  <si>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</si>
  <si>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</si>
  <si>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</si>
  <si>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</si>
  <si>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</si>
  <si>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</si>
  <si>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</si>
  <si>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</si>
  <si>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</si>
  <si>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</si>
  <si>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</si>
  <si>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</si>
  <si>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</si>
  <si>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</si>
  <si>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</si>
  <si>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</si>
  <si>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</si>
  <si>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</si>
  <si>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</si>
  <si>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</si>
  <si>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</si>
  <si>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</si>
  <si>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</si>
  <si>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</si>
  <si>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</si>
  <si>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</si>
  <si>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</si>
  <si>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</si>
  <si>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</si>
  <si>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</si>
  <si>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</si>
  <si>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</si>
  <si>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</si>
  <si>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</si>
  <si>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</si>
  <si>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</si>
  <si>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</si>
  <si>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</si>
  <si>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</si>
  <si>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</si>
  <si>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</si>
  <si>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</si>
  <si>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</si>
  <si>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</si>
  <si>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</si>
  <si>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</si>
  <si>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</si>
  <si>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</si>
  <si>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</si>
  <si>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</si>
  <si>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</si>
  <si>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</si>
  <si>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</si>
  <si>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</si>
  <si>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</si>
  <si>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</si>
  <si>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</si>
  <si>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</si>
  <si>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</si>
  <si>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</si>
  <si>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</si>
  <si>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</si>
  <si>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</si>
  <si>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</si>
  <si>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</si>
  <si>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</si>
  <si>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</si>
  <si>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</si>
  <si>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</si>
  <si>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</si>
  <si>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</si>
  <si>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</si>
  <si>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</si>
  <si>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</si>
  <si>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</si>
  <si>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</si>
  <si>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</si>
  <si>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</si>
  <si>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</si>
  <si>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</si>
  <si>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</si>
  <si>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</si>
  <si>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</si>
  <si>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</si>
  <si>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</si>
  <si>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</si>
  <si>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</si>
  <si>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</si>
  <si>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</si>
  <si>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</si>
  <si>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</si>
  <si>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</si>
  <si>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</si>
  <si>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</si>
  <si>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</si>
  <si>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</si>
  <si>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</si>
  <si>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</si>
  <si>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</si>
  <si>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</si>
  <si>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</si>
  <si>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</si>
  <si>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</si>
  <si>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</si>
  <si>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</si>
  <si>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</si>
  <si>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</si>
  <si>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</si>
  <si>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</si>
  <si>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</si>
  <si>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</si>
  <si>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</si>
  <si>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</si>
  <si>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</si>
  <si>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</si>
  <si>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</si>
  <si>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</si>
  <si>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</si>
  <si>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</si>
  <si>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</si>
  <si>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</si>
  <si>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</si>
  <si>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</si>
  <si>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</si>
  <si>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</si>
  <si>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</si>
  <si>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</si>
  <si>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</si>
  <si>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</si>
  <si>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</si>
  <si>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</si>
  <si>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</si>
  <si>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</si>
  <si>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</si>
  <si>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</si>
  <si>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</si>
  <si>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</si>
  <si>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</si>
  <si>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</si>
  <si>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</si>
  <si>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</si>
  <si>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</si>
  <si>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</si>
  <si>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</si>
  <si>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</si>
  <si>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</si>
  <si>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</si>
  <si>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</si>
  <si>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</si>
  <si>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</si>
  <si>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</si>
  <si>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</si>
  <si>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</si>
  <si>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</si>
  <si>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</si>
  <si>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</si>
  <si>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</si>
  <si>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</si>
  <si>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</si>
  <si>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</si>
  <si>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</si>
  <si>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</si>
  <si>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</si>
  <si>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</si>
  <si>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</si>
  <si>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</si>
  <si>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</si>
  <si>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</si>
  <si>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</si>
  <si>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</si>
  <si>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</si>
  <si>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</si>
  <si>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</si>
  <si>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</si>
  <si>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</si>
  <si>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</si>
  <si>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</si>
  <si>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</si>
  <si>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</si>
  <si>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</si>
  <si>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</si>
  <si>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</si>
  <si>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</si>
  <si>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</si>
  <si>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</si>
  <si>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</si>
  <si>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</si>
  <si>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</si>
  <si>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</si>
  <si>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</si>
  <si>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</si>
  <si>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</si>
  <si>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</si>
  <si>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</si>
  <si>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</si>
  <si>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</si>
  <si>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</si>
  <si>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</si>
  <si>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</si>
  <si>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</si>
  <si>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</si>
  <si>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</si>
  <si>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</si>
  <si>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</si>
  <si>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</si>
  <si>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</si>
  <si>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</si>
  <si>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</si>
  <si>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</si>
  <si>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</si>
  <si>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</si>
  <si>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</si>
  <si>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</si>
  <si>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</si>
  <si>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</si>
  <si>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</si>
  <si>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</si>
  <si>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</si>
  <si>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</si>
  <si>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</si>
  <si>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</si>
  <si>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</si>
  <si>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</si>
  <si>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</si>
  <si>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</si>
  <si>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</si>
  <si>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</si>
  <si>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</si>
  <si>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</si>
  <si>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</si>
  <si>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</si>
  <si>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</si>
  <si>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</si>
  <si>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</si>
  <si>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</si>
  <si>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</si>
  <si>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</si>
  <si>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</si>
  <si>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</si>
  <si>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</si>
  <si>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</si>
  <si>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</si>
  <si>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</si>
  <si>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</si>
  <si>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</si>
  <si>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</si>
  <si>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</si>
  <si>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</si>
  <si>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</si>
  <si>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</si>
  <si>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</si>
  <si>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</si>
  <si>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</si>
  <si>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</si>
  <si>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</si>
  <si>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</si>
  <si>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</si>
  <si>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</si>
  <si>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</si>
  <si>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</si>
  <si>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</si>
  <si>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</si>
  <si>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</si>
  <si>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</si>
  <si>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</si>
  <si>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</si>
  <si>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</si>
  <si>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</si>
  <si>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</si>
  <si>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</si>
  <si>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</si>
  <si>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</si>
  <si>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</si>
  <si>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</si>
  <si>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</si>
  <si>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</si>
  <si>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</si>
  <si>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</si>
  <si>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</si>
  <si>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</si>
  <si>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</si>
  <si>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</si>
  <si>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</si>
  <si>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</si>
  <si>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</si>
  <si>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</si>
  <si>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</si>
  <si>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</si>
  <si>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</si>
  <si>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</si>
  <si>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</si>
  <si>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</si>
  <si>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</si>
  <si>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</si>
  <si>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</si>
  <si>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</si>
  <si>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</si>
  <si>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</si>
  <si>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</si>
  <si>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</si>
  <si>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</si>
  <si>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</si>
  <si>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</si>
  <si>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</si>
  <si>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</si>
  <si>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</si>
  <si>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</si>
  <si>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</si>
  <si>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</si>
  <si>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</si>
  <si>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</si>
  <si>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</si>
  <si>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</si>
  <si>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</si>
  <si>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</si>
  <si>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</si>
  <si>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</si>
  <si>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</si>
  <si>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</si>
  <si>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</si>
  <si>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</si>
  <si>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</si>
  <si>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</si>
  <si>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</si>
  <si>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</si>
  <si>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</si>
  <si>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</si>
  <si>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</si>
  <si>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</si>
  <si>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</si>
  <si>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</si>
  <si>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</si>
  <si>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</si>
  <si>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</si>
  <si>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</si>
  <si>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</si>
  <si>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</si>
  <si>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</si>
  <si>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</si>
  <si>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</si>
  <si>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</si>
  <si>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</si>
  <si>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</si>
  <si>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</si>
  <si>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</si>
  <si>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</si>
  <si>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</si>
  <si>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</si>
  <si>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</si>
  <si>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</si>
  <si>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</si>
  <si>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</si>
  <si>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</si>
  <si>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</si>
  <si>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</si>
  <si>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</si>
  <si>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</si>
  <si>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</si>
  <si>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</si>
  <si>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</si>
  <si>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</si>
  <si>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</si>
  <si>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</si>
  <si>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</si>
  <si>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</si>
  <si>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</si>
  <si>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</si>
  <si>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</si>
  <si>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</si>
  <si>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</si>
  <si>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</si>
  <si>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</si>
  <si>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</si>
  <si>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</si>
  <si>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</si>
  <si>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</si>
  <si>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</si>
  <si>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</si>
  <si>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</si>
  <si>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</si>
  <si>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</si>
  <si>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</si>
  <si>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</si>
  <si>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20.02.2017</t>
  </si>
  <si>
    <t>17.02.2017</t>
  </si>
  <si>
    <t>Изменения в части протяженности сетей водоотведения (в связи с принятием на обслуживание бесхозяйных сетей)</t>
  </si>
  <si>
    <t>https://tariff.eias.ru/disclo/get_file?p_guid=97816dfa-f374-4893-8369-57b656b726a7</t>
  </si>
  <si>
    <t>АО "ПРОДО Тюменский бройлер"</t>
  </si>
  <si>
    <t>7729314745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</si>
  <si>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</si>
  <si>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</si>
  <si>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</si>
  <si>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</si>
  <si>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</si>
  <si>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</si>
  <si>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</si>
  <si>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</si>
  <si>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</si>
  <si>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26320028</t>
  </si>
  <si>
    <t>ООО "ДСК-Энерго"</t>
  </si>
  <si>
    <t>7203144385</t>
  </si>
  <si>
    <t>30934103</t>
  </si>
  <si>
    <t>АСУСОН ТО "Винзилинский психоневрологический интернат"</t>
  </si>
  <si>
    <t>7224013707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</si>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</sst>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80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49" fontId="11" fillId="17" borderId="11" xfId="36" applyNumberForma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8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8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8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8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8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8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8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8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8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8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8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8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8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8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8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8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8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8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8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8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8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7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8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38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38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2383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385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86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38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9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807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8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8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4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4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44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ariff.eias.ru/disclo/get_file?p_guid=97816dfa-f374-4893-8369-57b656b726a7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9" t="s">
        <v>480</v>
      </c>
      <c r="E8" s="439"/>
      <c r="F8" s="439"/>
    </row>
    <row r="9" spans="4:6" x14ac:dyDescent="0.15">
      <c r="D9" s="439"/>
      <c r="E9" s="439"/>
      <c r="F9" s="439"/>
    </row>
    <row r="10" spans="4:6" x14ac:dyDescent="0.15">
      <c r="D10" s="438" t="str">
        <f>IF('Общая информация (показатели)'!J12="","",'Общая информация (показатели)'!J12)</f>
        <v/>
      </c>
      <c r="E10" s="438"/>
      <c r="F10" s="438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40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2"/>
      <c r="E15" s="316" t="s">
        <v>481</v>
      </c>
      <c r="F15" s="304" t="str">
        <f>IF(data_org="","",data_org)</f>
        <v>09.12.2005</v>
      </c>
    </row>
    <row r="16" spans="4:6" ht="56.25" x14ac:dyDescent="0.15">
      <c r="D16" s="441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40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2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2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1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689.65697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40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2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1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40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1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40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1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5" t="s">
        <v>443</v>
      </c>
      <c r="E5" s="385"/>
      <c r="F5" s="385"/>
      <c r="G5" s="385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6" t="str">
        <f>IF(org=0,"Не определено",org)</f>
        <v>ООО "Тюмень Водоканал"</v>
      </c>
      <c r="E6" s="386"/>
      <c r="F6" s="386"/>
      <c r="G6" s="386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332" t="s">
        <v>554</v>
      </c>
      <c r="F13" s="147" t="s">
        <v>1337</v>
      </c>
      <c r="G13" s="272" t="s">
        <v>1305</v>
      </c>
      <c r="H13" s="345" t="s">
        <v>1340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50" t="s">
        <v>440</v>
      </c>
      <c r="E16" s="450"/>
      <c r="F16" s="450"/>
      <c r="G16" s="450"/>
      <c r="H16" s="450"/>
      <c r="I16" s="450"/>
    </row>
    <row r="17" spans="3:9" ht="11.25" customHeight="1" x14ac:dyDescent="0.15">
      <c r="C17" s="285" t="s">
        <v>165</v>
      </c>
      <c r="D17" s="451" t="s">
        <v>441</v>
      </c>
      <c r="E17" s="452"/>
      <c r="F17" s="452"/>
      <c r="G17" s="452"/>
      <c r="H17" s="452"/>
      <c r="I17" s="452"/>
    </row>
    <row r="18" spans="3:9" ht="11.25" customHeight="1" x14ac:dyDescent="0.15">
      <c r="C18" s="285" t="s">
        <v>166</v>
      </c>
      <c r="D18" s="453" t="s">
        <v>442</v>
      </c>
      <c r="E18" s="454"/>
      <c r="F18" s="454"/>
      <c r="G18" s="454"/>
      <c r="H18" s="454"/>
      <c r="I18" s="454"/>
    </row>
    <row r="19" spans="3:9" ht="11.25" customHeight="1" x14ac:dyDescent="0.15">
      <c r="C19" s="286" t="s">
        <v>167</v>
      </c>
      <c r="D19" s="453" t="s">
        <v>537</v>
      </c>
      <c r="E19" s="454"/>
      <c r="F19" s="454"/>
      <c r="G19" s="454"/>
      <c r="H19" s="454"/>
      <c r="I19" s="454"/>
    </row>
  </sheetData>
  <sheetProtection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r:id="rId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3" sqref="E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5" t="s">
        <v>445</v>
      </c>
      <c r="E7" s="385"/>
    </row>
    <row r="8" spans="3:9" ht="24" customHeight="1" x14ac:dyDescent="0.15">
      <c r="C8" s="91"/>
      <c r="D8" s="386" t="str">
        <f>IF(org=0,"Не определено",org)</f>
        <v>ООО "Тюмень Водоканал"</v>
      </c>
      <c r="E8" s="386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5" t="s">
        <v>444</v>
      </c>
      <c r="E16" s="455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5" t="s">
        <v>12</v>
      </c>
      <c r="E7" s="385"/>
    </row>
    <row r="8" spans="3:5" ht="24" customHeight="1" x14ac:dyDescent="0.15">
      <c r="C8" s="91"/>
      <c r="D8" s="386" t="str">
        <f>IF(org=0,"Не определено",org)</f>
        <v>ООО "Тюмень Водоканал"</v>
      </c>
      <c r="E8" s="386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6" t="s">
        <v>13</v>
      </c>
      <c r="C2" s="456"/>
      <c r="D2" s="456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9" t="str">
        <f>"Код шаблона: " &amp; GetCode()</f>
        <v>Код шаблона: JKH.OPEN.INFO.ORG.VO.6</v>
      </c>
      <c r="C2" s="369"/>
      <c r="D2" s="369"/>
      <c r="E2" s="369"/>
      <c r="F2" s="369"/>
      <c r="G2" s="369"/>
      <c r="V2" s="65"/>
    </row>
    <row r="3" spans="1:27" ht="18" customHeight="1" x14ac:dyDescent="0.15">
      <c r="B3" s="370" t="str">
        <f>"Версия " &amp; GetVersion()</f>
        <v>Версия 1.0.1</v>
      </c>
      <c r="C3" s="370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1" t="s">
        <v>541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3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4" t="s">
        <v>221</v>
      </c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123"/>
    </row>
    <row r="8" spans="1:27" ht="15" customHeight="1" x14ac:dyDescent="0.2">
      <c r="A8" s="65"/>
      <c r="B8" s="142"/>
      <c r="C8" s="141"/>
      <c r="D8" s="12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123"/>
    </row>
    <row r="9" spans="1:27" ht="15" customHeight="1" x14ac:dyDescent="0.2">
      <c r="A9" s="65"/>
      <c r="B9" s="142"/>
      <c r="C9" s="141"/>
      <c r="D9" s="12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123"/>
    </row>
    <row r="10" spans="1:27" ht="10.5" customHeight="1" x14ac:dyDescent="0.2">
      <c r="A10" s="65"/>
      <c r="B10" s="142"/>
      <c r="C10" s="141"/>
      <c r="D10" s="12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123"/>
    </row>
    <row r="11" spans="1:27" ht="27" customHeight="1" x14ac:dyDescent="0.2">
      <c r="A11" s="65"/>
      <c r="B11" s="142"/>
      <c r="C11" s="141"/>
      <c r="D11" s="12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123"/>
    </row>
    <row r="12" spans="1:27" ht="12" customHeight="1" x14ac:dyDescent="0.2">
      <c r="A12" s="65"/>
      <c r="B12" s="142"/>
      <c r="C12" s="141"/>
      <c r="D12" s="12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123"/>
    </row>
    <row r="13" spans="1:27" ht="38.25" customHeight="1" x14ac:dyDescent="0.2">
      <c r="A13" s="65"/>
      <c r="B13" s="142"/>
      <c r="C13" s="141"/>
      <c r="D13" s="12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137"/>
    </row>
    <row r="14" spans="1:27" ht="15" customHeight="1" x14ac:dyDescent="0.2">
      <c r="A14" s="65"/>
      <c r="B14" s="142"/>
      <c r="C14" s="141"/>
      <c r="D14" s="12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123"/>
    </row>
    <row r="15" spans="1:27" ht="15" x14ac:dyDescent="0.2">
      <c r="A15" s="65"/>
      <c r="B15" s="142"/>
      <c r="C15" s="141"/>
      <c r="D15" s="12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123"/>
    </row>
    <row r="16" spans="1:27" ht="15" x14ac:dyDescent="0.2">
      <c r="A16" s="65"/>
      <c r="B16" s="142"/>
      <c r="C16" s="141"/>
      <c r="D16" s="12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123"/>
    </row>
    <row r="17" spans="1:25" ht="15" customHeight="1" x14ac:dyDescent="0.2">
      <c r="A17" s="65"/>
      <c r="B17" s="142"/>
      <c r="C17" s="141"/>
      <c r="D17" s="12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123"/>
    </row>
    <row r="18" spans="1:25" ht="15" x14ac:dyDescent="0.2">
      <c r="A18" s="65"/>
      <c r="B18" s="142"/>
      <c r="C18" s="141"/>
      <c r="D18" s="12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123"/>
    </row>
    <row r="19" spans="1:25" ht="59.25" customHeight="1" x14ac:dyDescent="0.15">
      <c r="A19" s="65"/>
      <c r="B19" s="142"/>
      <c r="C19" s="141"/>
      <c r="D19" s="130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5" t="s">
        <v>217</v>
      </c>
      <c r="G21" s="376"/>
      <c r="H21" s="376"/>
      <c r="I21" s="376"/>
      <c r="J21" s="376"/>
      <c r="K21" s="376"/>
      <c r="L21" s="376"/>
      <c r="M21" s="376"/>
      <c r="N21" s="124"/>
      <c r="O21" s="135" t="s">
        <v>205</v>
      </c>
      <c r="P21" s="362" t="s">
        <v>206</v>
      </c>
      <c r="Q21" s="363"/>
      <c r="R21" s="363"/>
      <c r="S21" s="363"/>
      <c r="T21" s="363"/>
      <c r="U21" s="363"/>
      <c r="V21" s="363"/>
      <c r="W21" s="363"/>
      <c r="X21" s="363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5" t="s">
        <v>208</v>
      </c>
      <c r="G22" s="376"/>
      <c r="H22" s="376"/>
      <c r="I22" s="376"/>
      <c r="J22" s="376"/>
      <c r="K22" s="376"/>
      <c r="L22" s="376"/>
      <c r="M22" s="376"/>
      <c r="N22" s="124"/>
      <c r="O22" s="138" t="s">
        <v>205</v>
      </c>
      <c r="P22" s="362" t="s">
        <v>218</v>
      </c>
      <c r="Q22" s="363"/>
      <c r="R22" s="363"/>
      <c r="S22" s="363"/>
      <c r="T22" s="363"/>
      <c r="U22" s="363"/>
      <c r="V22" s="363"/>
      <c r="W22" s="363"/>
      <c r="X22" s="363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7" t="s">
        <v>216</v>
      </c>
      <c r="Q23" s="367"/>
      <c r="R23" s="367"/>
      <c r="S23" s="367"/>
      <c r="T23" s="367"/>
      <c r="U23" s="367"/>
      <c r="V23" s="367"/>
      <c r="W23" s="367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4" t="s">
        <v>204</v>
      </c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123"/>
    </row>
    <row r="36" spans="1:25" ht="38.25" hidden="1" customHeight="1" x14ac:dyDescent="0.2">
      <c r="A36" s="65"/>
      <c r="B36" s="142"/>
      <c r="C36" s="141"/>
      <c r="D36" s="125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123"/>
    </row>
    <row r="37" spans="1:25" ht="9.75" hidden="1" customHeight="1" x14ac:dyDescent="0.2">
      <c r="A37" s="65"/>
      <c r="B37" s="142"/>
      <c r="C37" s="141"/>
      <c r="D37" s="125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123"/>
    </row>
    <row r="38" spans="1:25" ht="51" hidden="1" customHeight="1" x14ac:dyDescent="0.2">
      <c r="A38" s="65"/>
      <c r="B38" s="142"/>
      <c r="C38" s="141"/>
      <c r="D38" s="125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123"/>
    </row>
    <row r="39" spans="1:25" ht="15" hidden="1" customHeight="1" x14ac:dyDescent="0.2">
      <c r="A39" s="65"/>
      <c r="B39" s="142"/>
      <c r="C39" s="141"/>
      <c r="D39" s="125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123"/>
    </row>
    <row r="40" spans="1:25" ht="12" hidden="1" customHeight="1" x14ac:dyDescent="0.2">
      <c r="A40" s="65"/>
      <c r="B40" s="142"/>
      <c r="C40" s="141"/>
      <c r="D40" s="125"/>
      <c r="E40" s="365" t="s">
        <v>34</v>
      </c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123"/>
    </row>
    <row r="41" spans="1:25" ht="38.25" hidden="1" customHeight="1" x14ac:dyDescent="0.2">
      <c r="A41" s="65"/>
      <c r="B41" s="142"/>
      <c r="C41" s="141"/>
      <c r="D41" s="125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123"/>
    </row>
    <row r="42" spans="1:25" ht="15" hidden="1" x14ac:dyDescent="0.2">
      <c r="A42" s="65"/>
      <c r="B42" s="142"/>
      <c r="C42" s="141"/>
      <c r="D42" s="125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123"/>
    </row>
    <row r="43" spans="1:25" ht="15" hidden="1" x14ac:dyDescent="0.2">
      <c r="A43" s="65"/>
      <c r="B43" s="142"/>
      <c r="C43" s="141"/>
      <c r="D43" s="125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123"/>
    </row>
    <row r="44" spans="1:25" ht="33.75" hidden="1" customHeight="1" x14ac:dyDescent="0.15">
      <c r="A44" s="65"/>
      <c r="B44" s="142"/>
      <c r="C44" s="141"/>
      <c r="D44" s="130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123"/>
    </row>
    <row r="45" spans="1:25" ht="15" hidden="1" x14ac:dyDescent="0.15">
      <c r="A45" s="65"/>
      <c r="B45" s="142"/>
      <c r="C45" s="141"/>
      <c r="D45" s="130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123"/>
    </row>
    <row r="46" spans="1:25" ht="24" hidden="1" customHeight="1" x14ac:dyDescent="0.2">
      <c r="A46" s="65"/>
      <c r="B46" s="142"/>
      <c r="C46" s="141"/>
      <c r="D46" s="125"/>
      <c r="E46" s="366" t="s">
        <v>203</v>
      </c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123"/>
    </row>
    <row r="47" spans="1:25" ht="37.5" hidden="1" customHeight="1" x14ac:dyDescent="0.2">
      <c r="A47" s="65"/>
      <c r="B47" s="142"/>
      <c r="C47" s="141"/>
      <c r="D47" s="125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123"/>
    </row>
    <row r="48" spans="1:25" ht="24" hidden="1" customHeight="1" x14ac:dyDescent="0.2">
      <c r="A48" s="65"/>
      <c r="B48" s="142"/>
      <c r="C48" s="141"/>
      <c r="D48" s="125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123"/>
    </row>
    <row r="49" spans="1:25" ht="51" hidden="1" customHeight="1" x14ac:dyDescent="0.2">
      <c r="A49" s="65"/>
      <c r="B49" s="142"/>
      <c r="C49" s="141"/>
      <c r="D49" s="125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123"/>
    </row>
    <row r="50" spans="1:25" ht="15" hidden="1" x14ac:dyDescent="0.2">
      <c r="A50" s="65"/>
      <c r="B50" s="142"/>
      <c r="C50" s="141"/>
      <c r="D50" s="125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123"/>
    </row>
    <row r="51" spans="1:25" ht="15" hidden="1" x14ac:dyDescent="0.2">
      <c r="A51" s="65"/>
      <c r="B51" s="142"/>
      <c r="C51" s="141"/>
      <c r="D51" s="125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123"/>
    </row>
    <row r="52" spans="1:25" ht="15" hidden="1" x14ac:dyDescent="0.2">
      <c r="A52" s="65"/>
      <c r="B52" s="142"/>
      <c r="C52" s="141"/>
      <c r="D52" s="125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123"/>
    </row>
    <row r="53" spans="1:25" ht="15" hidden="1" x14ac:dyDescent="0.2">
      <c r="A53" s="65"/>
      <c r="B53" s="142"/>
      <c r="C53" s="141"/>
      <c r="D53" s="125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123"/>
    </row>
    <row r="54" spans="1:25" ht="15" hidden="1" x14ac:dyDescent="0.2">
      <c r="A54" s="65"/>
      <c r="B54" s="142"/>
      <c r="C54" s="141"/>
      <c r="D54" s="125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123"/>
    </row>
    <row r="55" spans="1:25" ht="15" hidden="1" x14ac:dyDescent="0.2">
      <c r="A55" s="65"/>
      <c r="B55" s="142"/>
      <c r="C55" s="141"/>
      <c r="D55" s="125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123"/>
    </row>
    <row r="56" spans="1:25" ht="25.5" hidden="1" customHeight="1" x14ac:dyDescent="0.15">
      <c r="A56" s="65"/>
      <c r="B56" s="142"/>
      <c r="C56" s="141"/>
      <c r="D56" s="130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123"/>
    </row>
    <row r="57" spans="1:25" ht="15" hidden="1" x14ac:dyDescent="0.15">
      <c r="A57" s="65"/>
      <c r="B57" s="142"/>
      <c r="C57" s="141"/>
      <c r="D57" s="130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123"/>
    </row>
    <row r="58" spans="1:25" ht="15" hidden="1" customHeight="1" x14ac:dyDescent="0.2">
      <c r="A58" s="65"/>
      <c r="B58" s="142"/>
      <c r="C58" s="141"/>
      <c r="D58" s="125"/>
      <c r="E58" s="357" t="s">
        <v>36</v>
      </c>
      <c r="F58" s="357"/>
      <c r="G58" s="357"/>
      <c r="H58" s="361" t="s">
        <v>28</v>
      </c>
      <c r="I58" s="361"/>
      <c r="J58" s="361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123"/>
    </row>
    <row r="59" spans="1:25" ht="15" hidden="1" customHeight="1" x14ac:dyDescent="0.2">
      <c r="A59" s="65"/>
      <c r="B59" s="142"/>
      <c r="C59" s="141"/>
      <c r="D59" s="125"/>
      <c r="E59" s="357" t="s">
        <v>35</v>
      </c>
      <c r="F59" s="357"/>
      <c r="G59" s="357"/>
      <c r="H59" s="361" t="s">
        <v>130</v>
      </c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123"/>
    </row>
    <row r="60" spans="1:25" ht="15" hidden="1" customHeight="1" x14ac:dyDescent="0.2">
      <c r="A60" s="65"/>
      <c r="B60" s="142"/>
      <c r="C60" s="141"/>
      <c r="D60" s="125"/>
      <c r="E60" s="357" t="s">
        <v>8</v>
      </c>
      <c r="F60" s="357"/>
      <c r="G60" s="357"/>
      <c r="H60" s="361" t="s">
        <v>202</v>
      </c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7" t="s">
        <v>201</v>
      </c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9" t="s">
        <v>209</v>
      </c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123"/>
    </row>
    <row r="71" spans="1:25" ht="15" hidden="1" x14ac:dyDescent="0.2">
      <c r="A71" s="65"/>
      <c r="B71" s="142"/>
      <c r="C71" s="141"/>
      <c r="D71" s="125"/>
      <c r="E71" s="360" t="s">
        <v>195</v>
      </c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360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0" t="s">
        <v>538</v>
      </c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3" t="s">
        <v>542</v>
      </c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0" t="s">
        <v>543</v>
      </c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6" t="s">
        <v>539</v>
      </c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123"/>
    </row>
    <row r="76" spans="1:25" ht="15" hidden="1" x14ac:dyDescent="0.2">
      <c r="A76" s="65"/>
      <c r="B76" s="142"/>
      <c r="C76" s="141"/>
      <c r="D76" s="125"/>
      <c r="E76" s="351" t="s">
        <v>210</v>
      </c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123"/>
    </row>
    <row r="77" spans="1:25" ht="45.75" hidden="1" customHeight="1" x14ac:dyDescent="0.2">
      <c r="A77" s="65"/>
      <c r="B77" s="142"/>
      <c r="C77" s="141"/>
      <c r="D77" s="125"/>
      <c r="E77" s="349" t="s">
        <v>211</v>
      </c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  <c r="U77" s="349"/>
      <c r="V77" s="349"/>
      <c r="W77" s="349"/>
      <c r="X77" s="349"/>
      <c r="Y77" s="123"/>
    </row>
    <row r="78" spans="1:25" ht="23.1" hidden="1" customHeight="1" x14ac:dyDescent="0.2">
      <c r="A78" s="65"/>
      <c r="B78" s="142"/>
      <c r="C78" s="141"/>
      <c r="D78" s="125"/>
      <c r="E78" s="349" t="s">
        <v>212</v>
      </c>
      <c r="F78" s="349"/>
      <c r="G78" s="349"/>
      <c r="H78" s="349"/>
      <c r="I78" s="349"/>
      <c r="J78" s="349"/>
      <c r="K78" s="349"/>
      <c r="L78" s="349"/>
      <c r="M78" s="349"/>
      <c r="N78" s="349"/>
      <c r="O78" s="349"/>
      <c r="P78" s="349"/>
      <c r="Q78" s="349"/>
      <c r="R78" s="349"/>
      <c r="S78" s="349"/>
      <c r="T78" s="349"/>
      <c r="U78" s="349"/>
      <c r="V78" s="349"/>
      <c r="W78" s="349"/>
      <c r="X78" s="349"/>
      <c r="Y78" s="123"/>
    </row>
    <row r="79" spans="1:25" ht="42.75" hidden="1" customHeight="1" x14ac:dyDescent="0.2">
      <c r="A79" s="65"/>
      <c r="B79" s="142"/>
      <c r="C79" s="141"/>
      <c r="D79" s="125"/>
      <c r="E79" s="349" t="s">
        <v>427</v>
      </c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123"/>
    </row>
    <row r="80" spans="1:25" ht="33" hidden="1" customHeight="1" x14ac:dyDescent="0.2">
      <c r="A80" s="65"/>
      <c r="B80" s="142"/>
      <c r="C80" s="141"/>
      <c r="D80" s="125"/>
      <c r="E80" s="349" t="s">
        <v>222</v>
      </c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123"/>
    </row>
    <row r="81" spans="1:25" ht="30" hidden="1" customHeight="1" x14ac:dyDescent="0.2">
      <c r="A81" s="65"/>
      <c r="B81" s="142"/>
      <c r="C81" s="141"/>
      <c r="D81" s="125"/>
      <c r="E81" s="349" t="s">
        <v>213</v>
      </c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49"/>
      <c r="X81" s="349"/>
      <c r="Y81" s="123"/>
    </row>
    <row r="82" spans="1:25" ht="21" hidden="1" customHeight="1" x14ac:dyDescent="0.2">
      <c r="A82" s="65"/>
      <c r="B82" s="142"/>
      <c r="C82" s="141"/>
      <c r="D82" s="125"/>
      <c r="E82" s="349" t="s">
        <v>214</v>
      </c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349"/>
      <c r="Y82" s="123"/>
    </row>
    <row r="83" spans="1:25" ht="24" hidden="1" customHeight="1" x14ac:dyDescent="0.2">
      <c r="A83" s="65"/>
      <c r="B83" s="142"/>
      <c r="C83" s="141"/>
      <c r="D83" s="125"/>
      <c r="E83" s="349" t="s">
        <v>215</v>
      </c>
      <c r="F83" s="349"/>
      <c r="G83" s="349"/>
      <c r="H83" s="349"/>
      <c r="I83" s="349"/>
      <c r="J83" s="349"/>
      <c r="K83" s="349"/>
      <c r="L83" s="349"/>
      <c r="M83" s="349"/>
      <c r="N83" s="349"/>
      <c r="O83" s="349"/>
      <c r="P83" s="349"/>
      <c r="Q83" s="349"/>
      <c r="R83" s="349"/>
      <c r="S83" s="349"/>
      <c r="T83" s="349"/>
      <c r="U83" s="349"/>
      <c r="V83" s="349"/>
      <c r="W83" s="349"/>
      <c r="X83" s="349"/>
      <c r="Y83" s="123"/>
    </row>
    <row r="84" spans="1:25" ht="15" hidden="1" x14ac:dyDescent="0.2">
      <c r="A84" s="65"/>
      <c r="B84" s="142"/>
      <c r="C84" s="141"/>
      <c r="D84" s="125"/>
      <c r="E84" s="351" t="s">
        <v>219</v>
      </c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123"/>
    </row>
    <row r="85" spans="1:25" ht="15" hidden="1" x14ac:dyDescent="0.2">
      <c r="A85" s="65"/>
      <c r="B85" s="142"/>
      <c r="C85" s="141"/>
      <c r="D85" s="125"/>
      <c r="E85" s="352" t="s">
        <v>16</v>
      </c>
      <c r="F85" s="352"/>
      <c r="G85" s="352"/>
      <c r="H85" s="352"/>
      <c r="I85" s="368" t="s">
        <v>220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123"/>
    </row>
    <row r="86" spans="1:25" ht="15" hidden="1" x14ac:dyDescent="0.2">
      <c r="A86" s="65"/>
      <c r="B86" s="142"/>
      <c r="C86" s="141"/>
      <c r="D86" s="125"/>
      <c r="E86" s="347"/>
      <c r="F86" s="347"/>
      <c r="G86" s="347"/>
      <c r="H86" s="355"/>
      <c r="I86" s="356"/>
      <c r="J86" s="356"/>
      <c r="K86" s="356"/>
      <c r="L86" s="356"/>
      <c r="M86" s="356"/>
      <c r="N86" s="356"/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123"/>
    </row>
    <row r="87" spans="1:25" ht="15" hidden="1" customHeight="1" x14ac:dyDescent="0.2">
      <c r="A87" s="65"/>
      <c r="B87" s="142"/>
      <c r="C87" s="141"/>
      <c r="D87" s="125"/>
      <c r="E87" s="357" t="s">
        <v>35</v>
      </c>
      <c r="F87" s="357"/>
      <c r="G87" s="357"/>
      <c r="H87" s="358" t="s">
        <v>130</v>
      </c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123"/>
    </row>
    <row r="88" spans="1:25" ht="15" hidden="1" customHeight="1" x14ac:dyDescent="0.2">
      <c r="A88" s="65"/>
      <c r="B88" s="142"/>
      <c r="C88" s="141"/>
      <c r="D88" s="125"/>
      <c r="E88" s="357" t="s">
        <v>36</v>
      </c>
      <c r="F88" s="357"/>
      <c r="G88" s="357"/>
      <c r="H88" s="358" t="s">
        <v>37</v>
      </c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  <c r="X89" s="347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8" t="s">
        <v>200</v>
      </c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348"/>
      <c r="U103" s="348"/>
      <c r="V103" s="348"/>
      <c r="W103" s="348"/>
      <c r="X103" s="348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4" t="s">
        <v>199</v>
      </c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4" t="s">
        <v>198</v>
      </c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61"/>
      <c r="F4" s="167"/>
      <c r="G4" s="381">
        <v>1</v>
      </c>
      <c r="H4" s="382"/>
      <c r="I4" s="383"/>
      <c r="J4" s="384"/>
      <c r="K4" s="464"/>
      <c r="L4" s="161"/>
      <c r="M4" s="102"/>
      <c r="N4" s="187"/>
    </row>
    <row r="5" spans="1:15" s="54" customFormat="1" ht="15" customHeight="1" x14ac:dyDescent="0.15">
      <c r="C5" s="86"/>
      <c r="D5" s="381"/>
      <c r="E5" s="461"/>
      <c r="F5" s="157"/>
      <c r="G5" s="381"/>
      <c r="H5" s="382"/>
      <c r="I5" s="383"/>
      <c r="J5" s="384"/>
      <c r="K5" s="393"/>
      <c r="L5" s="184"/>
      <c r="M5" s="394"/>
      <c r="N5" s="395"/>
    </row>
    <row r="6" spans="1:15" s="54" customFormat="1" ht="15" customHeight="1" x14ac:dyDescent="0.15">
      <c r="C6" s="86"/>
      <c r="D6" s="381"/>
      <c r="E6" s="461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59"/>
      <c r="F17" s="459"/>
      <c r="G17" s="459"/>
      <c r="H17" s="459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61"/>
      <c r="F25" s="167"/>
      <c r="G25" s="381"/>
      <c r="H25" s="382"/>
      <c r="I25" s="383"/>
      <c r="J25" s="384"/>
      <c r="K25" s="464"/>
      <c r="L25" s="161"/>
      <c r="M25" s="102"/>
      <c r="N25" s="187"/>
    </row>
    <row r="26" spans="1:15" s="54" customFormat="1" ht="15" customHeight="1" x14ac:dyDescent="0.15">
      <c r="C26" s="86"/>
      <c r="D26" s="381"/>
      <c r="E26" s="461"/>
      <c r="F26" s="157"/>
      <c r="G26" s="381"/>
      <c r="H26" s="382"/>
      <c r="I26" s="383"/>
      <c r="J26" s="384"/>
      <c r="K26" s="393"/>
      <c r="L26" s="184"/>
      <c r="M26" s="394"/>
      <c r="N26" s="395"/>
    </row>
    <row r="27" spans="1:15" s="54" customFormat="1" ht="15" customHeight="1" x14ac:dyDescent="0.15">
      <c r="C27" s="86"/>
      <c r="D27" s="381"/>
      <c r="E27" s="461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5"/>
      <c r="F31" s="167"/>
      <c r="G31" s="381">
        <v>1</v>
      </c>
      <c r="H31" s="460"/>
      <c r="I31" s="435"/>
      <c r="J31" s="420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6"/>
      <c r="F32" s="157"/>
      <c r="G32" s="381"/>
      <c r="H32" s="460"/>
      <c r="I32" s="435"/>
      <c r="J32" s="420"/>
      <c r="K32" s="158"/>
      <c r="L32" s="462" t="s">
        <v>276</v>
      </c>
      <c r="M32" s="463"/>
    </row>
    <row r="33" spans="1:16" s="54" customFormat="1" ht="15" customHeight="1" x14ac:dyDescent="0.15">
      <c r="C33" s="86"/>
      <c r="D33" s="381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5"/>
      <c r="F37" s="167"/>
      <c r="G37" s="381">
        <v>1</v>
      </c>
      <c r="H37" s="471"/>
      <c r="I37" s="435"/>
      <c r="J37" s="419"/>
      <c r="K37" s="235" t="str">
        <f>L37&amp;".1"</f>
        <v>1.1</v>
      </c>
      <c r="L37" s="468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6"/>
      <c r="F38" s="167"/>
      <c r="G38" s="381"/>
      <c r="H38" s="472"/>
      <c r="I38" s="435"/>
      <c r="J38" s="419"/>
      <c r="K38" s="235" t="str">
        <f>L37&amp;".2"</f>
        <v>1.2</v>
      </c>
      <c r="L38" s="469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6"/>
      <c r="F39" s="167"/>
      <c r="G39" s="381"/>
      <c r="H39" s="472"/>
      <c r="I39" s="435"/>
      <c r="J39" s="419"/>
      <c r="K39" s="235" t="str">
        <f>L37&amp;".3"</f>
        <v>1.3</v>
      </c>
      <c r="L39" s="469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6"/>
      <c r="F40" s="167"/>
      <c r="G40" s="381"/>
      <c r="H40" s="472"/>
      <c r="I40" s="435"/>
      <c r="J40" s="419"/>
      <c r="K40" s="235" t="str">
        <f>L37&amp;".4"</f>
        <v>1.4</v>
      </c>
      <c r="L40" s="469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6"/>
      <c r="F41" s="167"/>
      <c r="G41" s="381"/>
      <c r="H41" s="472"/>
      <c r="I41" s="435"/>
      <c r="J41" s="419"/>
      <c r="K41" s="235" t="str">
        <f>L37&amp;".5"</f>
        <v>1.5</v>
      </c>
      <c r="L41" s="469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6"/>
      <c r="F42" s="167"/>
      <c r="G42" s="381"/>
      <c r="H42" s="472"/>
      <c r="I42" s="435"/>
      <c r="J42" s="419"/>
      <c r="K42" s="235" t="str">
        <f>L37&amp;".6"</f>
        <v>1.6</v>
      </c>
      <c r="L42" s="469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6"/>
      <c r="F43" s="167"/>
      <c r="G43" s="381"/>
      <c r="H43" s="472"/>
      <c r="I43" s="435"/>
      <c r="J43" s="419"/>
      <c r="K43" s="235" t="str">
        <f>L37&amp;".7"</f>
        <v>1.7</v>
      </c>
      <c r="L43" s="469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6"/>
      <c r="F44" s="167"/>
      <c r="G44" s="381"/>
      <c r="H44" s="472"/>
      <c r="I44" s="435"/>
      <c r="J44" s="419"/>
      <c r="K44" s="235" t="str">
        <f>L37&amp;".8"</f>
        <v>1.8</v>
      </c>
      <c r="L44" s="469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6"/>
      <c r="F45" s="167"/>
      <c r="G45" s="381"/>
      <c r="H45" s="472"/>
      <c r="I45" s="435"/>
      <c r="J45" s="419"/>
      <c r="K45" s="235" t="str">
        <f>L37&amp;".9"</f>
        <v>1.9</v>
      </c>
      <c r="L45" s="469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6"/>
      <c r="F46" s="167"/>
      <c r="G46" s="381"/>
      <c r="H46" s="472"/>
      <c r="I46" s="435"/>
      <c r="J46" s="419"/>
      <c r="K46" s="235" t="str">
        <f>L37&amp;".10"</f>
        <v>1.10</v>
      </c>
      <c r="L46" s="469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6"/>
      <c r="F47" s="167"/>
      <c r="G47" s="381"/>
      <c r="H47" s="472"/>
      <c r="I47" s="435"/>
      <c r="J47" s="419"/>
      <c r="K47" s="235" t="str">
        <f>L37&amp;".11"</f>
        <v>1.11</v>
      </c>
      <c r="L47" s="469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6"/>
      <c r="F48" s="167"/>
      <c r="G48" s="381"/>
      <c r="H48" s="472"/>
      <c r="I48" s="435"/>
      <c r="J48" s="419"/>
      <c r="K48" s="235" t="str">
        <f>L37&amp;".12"</f>
        <v>1.12</v>
      </c>
      <c r="L48" s="470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6"/>
      <c r="F49" s="157"/>
      <c r="G49" s="381"/>
      <c r="H49" s="458"/>
      <c r="I49" s="435"/>
      <c r="J49" s="420"/>
      <c r="K49" s="229"/>
      <c r="L49" s="234"/>
      <c r="M49" s="462" t="s">
        <v>334</v>
      </c>
      <c r="N49" s="462"/>
      <c r="O49" s="463"/>
    </row>
    <row r="50" spans="1:25" s="54" customFormat="1" ht="15" customHeight="1" x14ac:dyDescent="0.15">
      <c r="C50" s="86"/>
      <c r="D50" s="381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71"/>
      <c r="F58" s="473"/>
      <c r="G58" s="475">
        <v>1</v>
      </c>
      <c r="H58" s="471"/>
      <c r="I58" s="435"/>
      <c r="J58" s="419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72"/>
      <c r="F59" s="474"/>
      <c r="G59" s="475"/>
      <c r="H59" s="458"/>
      <c r="I59" s="435"/>
      <c r="J59" s="420"/>
      <c r="K59" s="229"/>
      <c r="L59" s="234"/>
      <c r="M59" s="462" t="s">
        <v>334</v>
      </c>
      <c r="N59" s="462"/>
      <c r="O59" s="462"/>
      <c r="P59" s="462"/>
      <c r="Q59" s="462"/>
      <c r="R59" s="462"/>
      <c r="S59" s="462"/>
      <c r="T59" s="462"/>
      <c r="U59" s="462"/>
      <c r="V59" s="462"/>
      <c r="W59" s="462"/>
      <c r="X59" s="462"/>
      <c r="Y59" s="463"/>
    </row>
    <row r="60" spans="1:25" s="54" customFormat="1" ht="15" customHeight="1" x14ac:dyDescent="0.15">
      <c r="C60" s="86"/>
      <c r="D60" s="381"/>
      <c r="E60" s="458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7"/>
      <c r="F63" s="435"/>
      <c r="G63" s="419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1"/>
      <c r="E64" s="458"/>
      <c r="F64" s="435"/>
      <c r="G64" s="420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7"/>
      <c r="E67" s="437"/>
      <c r="F67" s="437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9" t="s">
        <v>572</v>
      </c>
      <c r="E69" s="439"/>
      <c r="F69" s="439"/>
      <c r="G69" s="439"/>
    </row>
    <row r="70" spans="1:7" s="74" customFormat="1" x14ac:dyDescent="0.15">
      <c r="D70" s="439" t="str">
        <f>org</f>
        <v>ООО "Тюмень Водоканал"</v>
      </c>
      <c r="E70" s="439"/>
      <c r="F70" s="439"/>
      <c r="G70" s="439"/>
    </row>
    <row r="71" spans="1:7" s="74" customFormat="1" x14ac:dyDescent="0.15">
      <c r="D71" s="437"/>
      <c r="E71" s="438"/>
      <c r="F71" s="438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9" t="s">
        <v>480</v>
      </c>
      <c r="E93" s="439"/>
      <c r="F93" s="439"/>
    </row>
    <row r="94" spans="1:7" s="74" customFormat="1" x14ac:dyDescent="0.15">
      <c r="D94" s="439"/>
      <c r="E94" s="439"/>
      <c r="F94" s="439"/>
    </row>
    <row r="95" spans="1:7" s="74" customFormat="1" x14ac:dyDescent="0.15">
      <c r="D95" s="438"/>
      <c r="E95" s="438"/>
      <c r="F95" s="438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40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2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1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40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2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2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1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40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2"/>
      <c r="E115" s="317" t="s">
        <v>489</v>
      </c>
      <c r="F115" s="306"/>
    </row>
    <row r="116" spans="1:7" s="74" customFormat="1" ht="45" x14ac:dyDescent="0.15">
      <c r="A116" s="74" t="s">
        <v>520</v>
      </c>
      <c r="D116" s="441"/>
      <c r="E116" s="317" t="s">
        <v>490</v>
      </c>
      <c r="F116" s="306"/>
    </row>
    <row r="117" spans="1:7" s="74" customFormat="1" ht="22.5" x14ac:dyDescent="0.15">
      <c r="A117" s="74" t="s">
        <v>521</v>
      </c>
      <c r="D117" s="440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1"/>
      <c r="E118" s="317" t="s">
        <v>491</v>
      </c>
      <c r="F118" s="306"/>
    </row>
    <row r="119" spans="1:7" s="74" customFormat="1" ht="22.5" x14ac:dyDescent="0.15">
      <c r="A119" s="74" t="s">
        <v>523</v>
      </c>
      <c r="D119" s="440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1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656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651</v>
      </c>
      <c r="D9" s="6" t="s">
        <v>1331</v>
      </c>
      <c r="E9" s="6" t="s">
        <v>652</v>
      </c>
      <c r="F9" s="6" t="s">
        <v>580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1343</v>
      </c>
      <c r="D11" s="6" t="s">
        <v>1344</v>
      </c>
      <c r="E11" s="6" t="s">
        <v>1345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1335</v>
      </c>
      <c r="E13" s="6" t="s">
        <v>619</v>
      </c>
      <c r="F13" s="6" t="s">
        <v>598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668</v>
      </c>
      <c r="G14" s="6" t="s">
        <v>608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653</v>
      </c>
      <c r="D15" s="6" t="s">
        <v>654</v>
      </c>
      <c r="E15" s="6" t="s">
        <v>655</v>
      </c>
      <c r="F15" s="6" t="s">
        <v>668</v>
      </c>
      <c r="G15" s="6" t="s">
        <v>581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1341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1336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1346</v>
      </c>
      <c r="D20" s="6" t="s">
        <v>1347</v>
      </c>
      <c r="E20" s="6" t="s">
        <v>1342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580</v>
      </c>
      <c r="G25" s="6" t="s">
        <v>608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584</v>
      </c>
      <c r="G26" s="6" t="s">
        <v>581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1316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1316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1316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1316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1316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1316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1316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1316</v>
      </c>
      <c r="C100" s="14" t="s">
        <v>561</v>
      </c>
    </row>
    <row r="101" spans="1:3" x14ac:dyDescent="0.15">
      <c r="A101" s="333">
        <v>42786.427418981482</v>
      </c>
      <c r="B101" s="14" t="s">
        <v>560</v>
      </c>
      <c r="C101" s="14" t="s">
        <v>561</v>
      </c>
    </row>
    <row r="102" spans="1:3" x14ac:dyDescent="0.15">
      <c r="A102" s="333">
        <v>42786.427430555559</v>
      </c>
      <c r="B102" s="14" t="s">
        <v>1316</v>
      </c>
      <c r="C102" s="14" t="s">
        <v>561</v>
      </c>
    </row>
    <row r="103" spans="1:3" x14ac:dyDescent="0.15">
      <c r="A103" s="333">
        <v>42786.675381944442</v>
      </c>
      <c r="B103" s="14" t="s">
        <v>560</v>
      </c>
      <c r="C103" s="14" t="s">
        <v>561</v>
      </c>
    </row>
    <row r="104" spans="1:3" x14ac:dyDescent="0.15">
      <c r="A104" s="333">
        <v>42786.675381944442</v>
      </c>
      <c r="B104" s="14" t="s">
        <v>1316</v>
      </c>
      <c r="C104" s="14" t="s">
        <v>561</v>
      </c>
    </row>
    <row r="105" spans="1:3" x14ac:dyDescent="0.15">
      <c r="A105" s="333">
        <v>42879.393125000002</v>
      </c>
      <c r="B105" s="14" t="s">
        <v>560</v>
      </c>
      <c r="C105" s="14" t="s">
        <v>561</v>
      </c>
    </row>
    <row r="106" spans="1:3" x14ac:dyDescent="0.15">
      <c r="A106" s="333">
        <v>42879.393125000002</v>
      </c>
      <c r="B106" s="14" t="s">
        <v>1316</v>
      </c>
      <c r="C106" s="14" t="s">
        <v>561</v>
      </c>
    </row>
    <row r="107" spans="1:3" x14ac:dyDescent="0.15">
      <c r="A107" s="333">
        <v>44391.698229166665</v>
      </c>
      <c r="B107" s="14" t="s">
        <v>560</v>
      </c>
      <c r="C107" s="14" t="s">
        <v>561</v>
      </c>
    </row>
    <row r="108" spans="1:3" x14ac:dyDescent="0.15">
      <c r="A108" s="333">
        <v>44391.698229166665</v>
      </c>
      <c r="B108" s="14" t="s">
        <v>1316</v>
      </c>
      <c r="C108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8" t="s">
        <v>310</v>
      </c>
      <c r="F12" s="478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9" t="s">
        <v>323</v>
      </c>
      <c r="B19" s="479"/>
      <c r="C19" s="479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9" t="s">
        <v>540</v>
      </c>
      <c r="F5" s="379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80" t="s">
        <v>544</v>
      </c>
      <c r="F65" s="380"/>
      <c r="G65" s="380"/>
      <c r="H65" s="380"/>
      <c r="I65" s="380"/>
      <c r="J65" s="380"/>
      <c r="K65" s="380"/>
      <c r="L65" s="380"/>
    </row>
    <row r="66" spans="1:12" ht="75" customHeight="1" x14ac:dyDescent="0.15">
      <c r="D66" s="278">
        <v>2</v>
      </c>
      <c r="E66" s="377" t="s">
        <v>527</v>
      </c>
      <c r="F66" s="377"/>
      <c r="G66" s="377"/>
      <c r="H66" s="377"/>
      <c r="I66" s="377"/>
      <c r="J66" s="377"/>
      <c r="K66" s="377"/>
      <c r="L66" s="377"/>
    </row>
    <row r="67" spans="1:12" ht="66" customHeight="1" x14ac:dyDescent="0.15">
      <c r="D67" s="278">
        <v>3</v>
      </c>
      <c r="E67" s="377" t="s">
        <v>528</v>
      </c>
      <c r="F67" s="377"/>
      <c r="G67" s="377"/>
      <c r="H67" s="377"/>
      <c r="I67" s="377"/>
      <c r="J67" s="377"/>
      <c r="K67" s="377"/>
      <c r="L67" s="377"/>
    </row>
    <row r="68" spans="1:12" ht="33" customHeight="1" x14ac:dyDescent="0.15">
      <c r="D68" s="278">
        <v>4</v>
      </c>
      <c r="E68" s="377" t="s">
        <v>529</v>
      </c>
      <c r="F68" s="377"/>
      <c r="G68" s="377"/>
      <c r="H68" s="377"/>
      <c r="I68" s="377"/>
      <c r="J68" s="377"/>
      <c r="K68" s="377"/>
      <c r="L68" s="377"/>
    </row>
    <row r="69" spans="1:12" ht="12" customHeight="1" x14ac:dyDescent="0.15">
      <c r="D69" s="278">
        <v>5</v>
      </c>
      <c r="E69" s="377" t="s">
        <v>508</v>
      </c>
      <c r="F69" s="377"/>
      <c r="G69" s="377"/>
      <c r="H69" s="377"/>
      <c r="I69" s="377"/>
      <c r="J69" s="377"/>
      <c r="K69" s="377"/>
      <c r="L69" s="377"/>
    </row>
    <row r="70" spans="1:12" ht="44.25" customHeight="1" x14ac:dyDescent="0.15">
      <c r="D70" s="278">
        <v>6</v>
      </c>
      <c r="E70" s="377" t="s">
        <v>530</v>
      </c>
      <c r="F70" s="377"/>
      <c r="G70" s="377"/>
      <c r="H70" s="377"/>
      <c r="I70" s="377"/>
      <c r="J70" s="377"/>
      <c r="K70" s="377"/>
      <c r="L70" s="377"/>
    </row>
    <row r="71" spans="1:12" ht="56.25" customHeight="1" x14ac:dyDescent="0.15">
      <c r="D71" s="278">
        <v>7</v>
      </c>
      <c r="E71" s="377" t="s">
        <v>531</v>
      </c>
      <c r="F71" s="377"/>
      <c r="G71" s="377"/>
      <c r="H71" s="377"/>
      <c r="I71" s="377"/>
      <c r="J71" s="377"/>
      <c r="K71" s="377"/>
      <c r="L71" s="377"/>
    </row>
    <row r="72" spans="1:12" s="283" customFormat="1" ht="55.9" customHeight="1" x14ac:dyDescent="0.15">
      <c r="A72" s="279"/>
      <c r="B72" s="280"/>
      <c r="C72" s="281"/>
      <c r="D72" s="282"/>
      <c r="E72" s="378" t="s">
        <v>509</v>
      </c>
      <c r="F72" s="378"/>
      <c r="G72" s="378"/>
      <c r="H72" s="378"/>
      <c r="I72" s="378"/>
      <c r="J72" s="378"/>
      <c r="K72" s="378"/>
      <c r="L72" s="378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5" t="s">
        <v>436</v>
      </c>
      <c r="E4" s="385"/>
      <c r="F4" s="385"/>
      <c r="G4" s="385"/>
      <c r="H4" s="385"/>
      <c r="I4" s="385"/>
      <c r="J4" s="155"/>
      <c r="K4" s="155"/>
      <c r="L4" s="155"/>
      <c r="M4" s="155"/>
      <c r="N4" s="155"/>
    </row>
    <row r="5" spans="1:16" ht="19.5" customHeight="1" x14ac:dyDescent="0.15">
      <c r="C5" s="86"/>
      <c r="D5" s="386" t="str">
        <f>IF(org=0,"Не определено",org)</f>
        <v>ООО "Тюмень Водоканал"</v>
      </c>
      <c r="E5" s="386"/>
      <c r="F5" s="386"/>
      <c r="G5" s="386"/>
      <c r="H5" s="386"/>
      <c r="I5" s="386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1">
        <v>1</v>
      </c>
      <c r="E10" s="387" t="s">
        <v>1104</v>
      </c>
      <c r="F10" s="167"/>
      <c r="G10" s="381">
        <v>1</v>
      </c>
      <c r="H10" s="390" t="s">
        <v>1104</v>
      </c>
      <c r="I10" s="383" t="s">
        <v>1105</v>
      </c>
      <c r="J10" s="384"/>
      <c r="K10" s="39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1"/>
      <c r="E11" s="388"/>
      <c r="F11" s="157"/>
      <c r="G11" s="381"/>
      <c r="H11" s="391"/>
      <c r="I11" s="383"/>
      <c r="J11" s="384"/>
      <c r="K11" s="393"/>
      <c r="L11" s="184"/>
      <c r="M11" s="394"/>
      <c r="N11" s="395"/>
      <c r="O11" s="54"/>
    </row>
    <row r="12" spans="1:16" ht="15" customHeight="1" x14ac:dyDescent="0.15">
      <c r="A12" s="54"/>
      <c r="C12" s="86"/>
      <c r="D12" s="381"/>
      <c r="E12" s="38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1">
        <v>2</v>
      </c>
      <c r="E13" s="387" t="s">
        <v>1295</v>
      </c>
      <c r="F13" s="167"/>
      <c r="G13" s="381">
        <v>1</v>
      </c>
      <c r="H13" s="382" t="s">
        <v>1295</v>
      </c>
      <c r="I13" s="383" t="s">
        <v>1296</v>
      </c>
      <c r="J13" s="384"/>
      <c r="K13" s="39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1"/>
      <c r="E14" s="388"/>
      <c r="F14" s="157"/>
      <c r="G14" s="381"/>
      <c r="H14" s="382"/>
      <c r="I14" s="383"/>
      <c r="J14" s="384"/>
      <c r="K14" s="393"/>
      <c r="L14" s="184"/>
      <c r="M14" s="394"/>
      <c r="N14" s="395"/>
      <c r="O14" s="54"/>
    </row>
    <row r="15" spans="1:16" ht="15" customHeight="1" x14ac:dyDescent="0.15">
      <c r="A15" s="54"/>
      <c r="C15" s="86"/>
      <c r="D15" s="381"/>
      <c r="E15" s="38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6"/>
      <c r="F18" s="396"/>
      <c r="G18" s="396"/>
      <c r="H18" s="396"/>
      <c r="I18" s="396"/>
      <c r="J18" s="396"/>
      <c r="K18" s="396"/>
      <c r="L18" s="396"/>
      <c r="M18" s="396"/>
      <c r="N18" s="396"/>
    </row>
    <row r="19" spans="1:15" ht="46.5" customHeight="1" x14ac:dyDescent="0.15">
      <c r="C19" s="289">
        <v>4</v>
      </c>
      <c r="D19" s="397" t="s">
        <v>511</v>
      </c>
      <c r="E19" s="397"/>
      <c r="F19" s="397"/>
      <c r="G19" s="397"/>
      <c r="H19" s="397"/>
      <c r="I19" s="397"/>
      <c r="J19" s="397"/>
      <c r="K19" s="397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411" t="s">
        <v>297</v>
      </c>
      <c r="F8" s="411" t="s">
        <v>298</v>
      </c>
      <c r="G8" s="411" t="s">
        <v>274</v>
      </c>
    </row>
    <row r="9" spans="1:7" ht="9.75" customHeight="1" x14ac:dyDescent="0.15">
      <c r="A9" s="198"/>
      <c r="B9" s="198"/>
      <c r="C9" s="198"/>
      <c r="D9" s="410"/>
      <c r="E9" s="411"/>
      <c r="F9" s="411"/>
      <c r="G9" s="411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5" t="s">
        <v>448</v>
      </c>
      <c r="E4" s="385"/>
      <c r="F4" s="385"/>
      <c r="G4" s="385"/>
      <c r="H4" s="385"/>
      <c r="I4" s="385"/>
      <c r="J4" s="385"/>
      <c r="K4" s="38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6" t="str">
        <f>IF(org=0,"Не определено",org)</f>
        <v>ООО "Тюмень Водоканал"</v>
      </c>
      <c r="E5" s="386"/>
      <c r="F5" s="386"/>
      <c r="G5" s="386"/>
      <c r="H5" s="386"/>
      <c r="I5" s="386"/>
      <c r="J5" s="386"/>
      <c r="K5" s="38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2" t="s">
        <v>44</v>
      </c>
      <c r="E7" s="417" t="s">
        <v>158</v>
      </c>
      <c r="F7" s="266" t="s">
        <v>160</v>
      </c>
      <c r="G7" s="266" t="s">
        <v>160</v>
      </c>
      <c r="H7" s="425" t="s">
        <v>44</v>
      </c>
      <c r="I7" s="426"/>
      <c r="J7" s="417" t="s">
        <v>548</v>
      </c>
      <c r="K7" s="418" t="s">
        <v>549</v>
      </c>
      <c r="L7" s="416" t="s">
        <v>415</v>
      </c>
      <c r="M7" s="431"/>
      <c r="N7" s="431"/>
      <c r="O7" s="321"/>
      <c r="P7" s="321"/>
      <c r="Q7" s="321"/>
      <c r="R7" s="321"/>
      <c r="S7" s="321"/>
      <c r="T7" s="321"/>
      <c r="U7" s="321"/>
      <c r="V7" s="322"/>
      <c r="W7" s="418" t="s">
        <v>12</v>
      </c>
    </row>
    <row r="8" spans="1:24" ht="14.25" customHeight="1" x14ac:dyDescent="0.15">
      <c r="C8" s="86"/>
      <c r="D8" s="423"/>
      <c r="E8" s="416"/>
      <c r="F8" s="266"/>
      <c r="G8" s="266"/>
      <c r="H8" s="427"/>
      <c r="I8" s="428"/>
      <c r="J8" s="416"/>
      <c r="K8" s="418"/>
      <c r="L8" s="414" t="s">
        <v>550</v>
      </c>
      <c r="M8" s="416" t="s">
        <v>551</v>
      </c>
      <c r="N8" s="414" t="s">
        <v>552</v>
      </c>
      <c r="O8" s="321"/>
      <c r="P8" s="321"/>
      <c r="Q8" s="322"/>
      <c r="R8" s="416"/>
      <c r="S8" s="436"/>
      <c r="T8" s="417"/>
      <c r="U8" s="417"/>
      <c r="V8" s="417"/>
      <c r="W8" s="434"/>
    </row>
    <row r="9" spans="1:24" ht="48.75" customHeight="1" x14ac:dyDescent="0.15">
      <c r="C9" s="86"/>
      <c r="D9" s="424"/>
      <c r="E9" s="416"/>
      <c r="F9" s="266"/>
      <c r="G9" s="266"/>
      <c r="H9" s="429"/>
      <c r="I9" s="430"/>
      <c r="J9" s="416"/>
      <c r="K9" s="418"/>
      <c r="L9" s="415"/>
      <c r="M9" s="417"/>
      <c r="N9" s="415"/>
      <c r="O9" s="276"/>
      <c r="P9" s="277"/>
      <c r="Q9" s="265"/>
      <c r="R9" s="265"/>
      <c r="S9" s="275"/>
      <c r="T9" s="265"/>
      <c r="U9" s="265"/>
      <c r="V9" s="417"/>
      <c r="W9" s="434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2" t="s">
        <v>6</v>
      </c>
      <c r="I10" s="432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12"/>
      <c r="F12" s="435"/>
      <c r="G12" s="419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</f>
        <v>689.65697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1"/>
      <c r="E13" s="413"/>
      <c r="F13" s="435"/>
      <c r="G13" s="420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</row>
    <row r="17" spans="1:44" ht="35.25" hidden="1" customHeight="1" x14ac:dyDescent="0.15">
      <c r="D17" s="433"/>
      <c r="E17" s="433"/>
      <c r="F17" s="433"/>
      <c r="G17" s="433"/>
      <c r="H17" s="433"/>
      <c r="I17" s="433"/>
      <c r="J17" s="433"/>
      <c r="K17" s="433"/>
      <c r="L17" s="433"/>
    </row>
    <row r="18" spans="1:44" ht="15.75" customHeight="1" x14ac:dyDescent="0.15">
      <c r="A18" s="189"/>
      <c r="C18" s="284">
        <v>8</v>
      </c>
      <c r="D18" s="397" t="s">
        <v>546</v>
      </c>
      <c r="E18" s="397"/>
      <c r="F18" s="397"/>
      <c r="G18" s="397"/>
      <c r="H18" s="397"/>
      <c r="I18" s="397"/>
      <c r="J18" s="397"/>
      <c r="K18" s="397"/>
      <c r="L18" s="397"/>
      <c r="M18" s="39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1" t="s">
        <v>547</v>
      </c>
      <c r="E19" s="421"/>
      <c r="F19" s="421"/>
      <c r="G19" s="421"/>
      <c r="H19" s="421"/>
      <c r="I19" s="421"/>
      <c r="J19" s="421"/>
      <c r="K19" s="421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9" t="s">
        <v>572</v>
      </c>
      <c r="E8" s="439"/>
      <c r="F8" s="439"/>
      <c r="G8" s="439"/>
    </row>
    <row r="9" spans="4:7" x14ac:dyDescent="0.15">
      <c r="D9" s="439" t="str">
        <f>org</f>
        <v>ООО "Тюмень Водоканал"</v>
      </c>
      <c r="E9" s="439"/>
      <c r="F9" s="439"/>
      <c r="G9" s="439"/>
    </row>
    <row r="10" spans="4:7" x14ac:dyDescent="0.15">
      <c r="D10" s="437" t="str">
        <f>IF('Общая информация (показатели)'!J12="","",'Общая информация (показатели)'!J12)</f>
        <v/>
      </c>
      <c r="E10" s="438"/>
      <c r="F10" s="438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689.65697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