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60" windowWidth="20700" windowHeight="9135" tabRatio="863" firstSheet="3" activeTab="5"/>
  </bookViews>
  <sheets>
    <sheet name="modList07" sheetId="581" state="veryHidden" r:id="rId1"/>
    <sheet name="modList05" sheetId="582" state="veryHidden" r:id="rId2"/>
    <sheet name="modProv" sheetId="583" state="veryHidden" r:id="rId3"/>
    <sheet name="Инструкция" sheetId="525" r:id="rId4"/>
    <sheet name="Лог обновления" sheetId="429" state="veryHidden" r:id="rId5"/>
    <sheet name="Титульный" sheetId="437" r:id="rId6"/>
    <sheet name="Территории" sheetId="566" r:id="rId7"/>
    <sheet name="Дифференциация" sheetId="556" r:id="rId8"/>
    <sheet name="Форма 1.0.1 | Форма 2.7.1" sheetId="569" r:id="rId9"/>
    <sheet name="Форма 2.7.1" sheetId="571" r:id="rId10"/>
    <sheet name="Форма 1.0.1 | Форма 2.7.2" sheetId="584" state="veryHidden" r:id="rId11"/>
    <sheet name="Форма 2.7.2" sheetId="572" state="veryHidden" r:id="rId12"/>
    <sheet name="Форма 1.0.1 | Форма 2.8" sheetId="585" r:id="rId13"/>
    <sheet name="Форма 2.8" sheetId="574" r:id="rId14"/>
    <sheet name="Форма 1.0.1 | Форма 2.9" sheetId="586" r:id="rId15"/>
    <sheet name="Форма 2.9" sheetId="573" r:id="rId16"/>
    <sheet name="Форма 1.0.2" sheetId="564" state="veryHidden" r:id="rId17"/>
    <sheet name="Сведения об изменении" sheetId="547" state="veryHidden" r:id="rId18"/>
    <sheet name="Комментарии" sheetId="431" r:id="rId19"/>
    <sheet name="Проверка" sheetId="432"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 r:id="rId61"/>
  </externalReferences>
  <definedNames>
    <definedName name="_xlnm._FilterDatabase" localSheetId="19" hidden="1">Проверка!$B$4:$E$4</definedName>
    <definedName name="activity">Дифференциация!$E$22:$E$31</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2.7.1'!$D$12:$L$81</definedName>
    <definedName name="checkCell_List05">'Форма 2.7.2'!$D$11:$S$41</definedName>
    <definedName name="checkCell_List06">'Форма 2.9'!$F$11:$BZ$123</definedName>
    <definedName name="checkCell_List08">'Форма 2.8'!$G$11:$L$39</definedName>
    <definedName name="checkCell_List09">Территории!$D$25:$L$25</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REESTR_DS!$B$2:$B$4</definedName>
    <definedName name="diff_tariff">Титульный!$F$16</definedName>
    <definedName name="DocProp_TemplateCode">TEHSHEET!$L$2</definedName>
    <definedName name="DocProp_Version">TEHSHEET!$L$1</definedName>
    <definedName name="end_col">'Форма 2.9'!$BZ$19</definedName>
    <definedName name="end_row_5">'Форма 2.9'!$123:$123</definedName>
    <definedName name="end_row1">'Форма 2.9'!$A$30</definedName>
    <definedName name="end_row2">'Форма 2.9'!$A$62</definedName>
    <definedName name="et_Comm">et_union_hor!$5:$5</definedName>
    <definedName name="et_hor_List01_2">'Форма 2.7.1'!$2:$2</definedName>
    <definedName name="et_hor_List01_4">'Форма 2.7.1'!$4:$4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2.9'!$20:$22</definedName>
    <definedName name="et_List06_2">'Форма 2.9'!$62:$64</definedName>
    <definedName name="et_List06_3">'Форма 2.9'!$93:$97</definedName>
    <definedName name="et_List06_4">'Форма 2.9'!$21:$21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2.7.1'!$G:$G</definedName>
    <definedName name="et_ver_List08_1">'Форма 2.8'!$G:$G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Территории!$P$11:$P$25</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2.7.1'!$G$88:$L$88</definedName>
    <definedName name="List_05_vs_fact">'Форма 2.7.2'!$AE$11:$AE$41</definedName>
    <definedName name="LIST_MR_MO_OKTMO">REESTR_MO!$A$2:$D$301</definedName>
    <definedName name="LIST_MR_MO_OKTMO_FILTER">REESTR_MO_FILTER!$A$2:$D$280</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2.7.1'!$G$43:$L$57</definedName>
    <definedName name="List01_4_reserve">'Форма 2.7.1'!$G$79:$L$81</definedName>
    <definedName name="List01_CheckC">'Форма 2.7.1'!$E$16:$K$81</definedName>
    <definedName name="List01_costs_OPS">'Форма 2.7.1'!$G$38:$K$38</definedName>
    <definedName name="List01_costs_OPS_22">'Форма 2.7.1'!$G$38</definedName>
    <definedName name="List01_costs_OPS_23">'Форма 2.7.1'!$H$38</definedName>
    <definedName name="List01_costs_OPS_25">'Форма 2.7.1'!$I$38</definedName>
    <definedName name="List01_costs_OPS_28">'Форма 2.7.1'!$J$38</definedName>
    <definedName name="List01_costs_PH">'Форма 2.7.1'!$G$40:$K$40</definedName>
    <definedName name="List01_costs_PH_22">'Форма 2.7.1'!$G$40</definedName>
    <definedName name="List01_costs_PH_23">'Форма 2.7.1'!$H$40</definedName>
    <definedName name="List01_costs_PH_25">'Форма 2.7.1'!$I$40</definedName>
    <definedName name="List01_costs_PH_28">'Форма 2.7.1'!$J$40</definedName>
    <definedName name="List01_flag_index_1">'Форма 2.7.1'!$G$39:$K$39</definedName>
    <definedName name="List01_flag_index_2">'Форма 2.7.1'!$G$41:$K$41</definedName>
    <definedName name="List01_Name">'Форма 2.7.1'!$G$13:$L$13</definedName>
    <definedName name="List01_Num">'Форма 2.7.1'!$G$7:$L$7</definedName>
    <definedName name="List01_NumberColumns">'Форма 2.7.1'!$G$11:$K$11</definedName>
    <definedName name="List01_p1">'Форма 2.7.1'!$G$17:$K$17</definedName>
    <definedName name="List01_p1_minus_p3">'Форма 2.7.1'!$G$17,'Форма 2.7.1'!$G$18</definedName>
    <definedName name="List01_p2_14">'Форма 2.7.1'!$L$38</definedName>
    <definedName name="List01_p3">'Форма 2.7.1'!$G$18:$K$18</definedName>
    <definedName name="List01_p3_10_check">'Форма 2.7.1'!$N$39</definedName>
    <definedName name="List01_p3_11_check">'Форма 2.7.1'!$N$41</definedName>
    <definedName name="List01_p4">'Форма 2.7.1'!$G$65:$K$65</definedName>
    <definedName name="List01_revenue_from_activity_80_flag">'Форма 2.7.1'!$G$66:$L$66</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2.7.2'!$Q$13</definedName>
    <definedName name="List05_costs_OPS_23">'Форма 2.7.2'!$Q$20</definedName>
    <definedName name="List05_costs_OPS_25">'Форма 2.7.2'!$Q$27</definedName>
    <definedName name="List05_costs_OPS_28">'Форма 2.7.2'!$Q$34</definedName>
    <definedName name="List05_costs_PH_22">'Форма 2.7.2'!$Q$16</definedName>
    <definedName name="List05_costs_PH_23">'Форма 2.7.2'!$Q$23</definedName>
    <definedName name="List05_costs_PH_25">'Форма 2.7.2'!$Q$30</definedName>
    <definedName name="List05_costs_PH_28">'Форма 2.7.2'!$Q$37</definedName>
    <definedName name="List05_flagFXD">'Форма 2.7.2'!$V:$V</definedName>
    <definedName name="List05_Provider_cells">'Форма 2.7.2'!$AG$10:$AG$41</definedName>
    <definedName name="List06_1_reserve">'Форма 2.9'!$G$21:$G$30</definedName>
    <definedName name="List06_2_reserve">'Форма 2.9'!$G$62:$G$123</definedName>
    <definedName name="List06_CheckC">'Форма 2.9'!$G$11:$CB$123</definedName>
    <definedName name="List06_date_ch_ip">'Форма 2.9'!$I$13:$CB$13</definedName>
    <definedName name="List06_date_ip">'Форма 2.9'!$I$12:$CB$12</definedName>
    <definedName name="List06_date_r_ip">'Форма 2.9'!$I$17:$CB$18</definedName>
    <definedName name="List06_flag_year">'Форма 2.9'!$BZ$20:$BZ$30</definedName>
    <definedName name="List06_main_column">'Форма 2.9'!$I$11:$I$123</definedName>
    <definedName name="List06_Name">'Форма 2.9'!$F$8:$CB$8</definedName>
    <definedName name="List06_objective_of_IPR">'Форма 2.9'!$I$14:$CB$14</definedName>
    <definedName name="List06_sourceFin">'Форма 2.9'!$BZ$98:$BZ$123</definedName>
    <definedName name="List06_year_source">'Форма 2.9'!$BZ$24:$BZ$31</definedName>
    <definedName name="List07_ActivityID">Дифференциация!$X$20:$X$32</definedName>
    <definedName name="List07_CheckC">Дифференциация!$D$21:$M$31</definedName>
    <definedName name="List07_fieldMarker">Дифференциация!$Y$20:$Y$32</definedName>
    <definedName name="List07_Fill">Дифференциация!$D$33:$F$33</definedName>
    <definedName name="List08_CheckC">'Форма 2.8'!$G$11:$K$39</definedName>
    <definedName name="List08_GroundMaterials_1">'Форма 2.8'!$G$38:$K$39</definedName>
    <definedName name="List08_Name">'Форма 2.8'!$G$8:$L$8</definedName>
    <definedName name="List08_Num">'Форма 2.8'!$G$1:$L$1</definedName>
    <definedName name="List09_CheckC">Территории!$D$11:$L$25</definedName>
    <definedName name="List09_NameCol">Территории!$K$1:$M$1</definedName>
    <definedName name="List09_REESTR_MO">Территории!$H$11:$L$25</definedName>
    <definedName name="logical">TEHSHEET!$D$2:$D$3</definedName>
    <definedName name="mo_List09">Территории!$K$11:$K$25</definedName>
    <definedName name="MONTH">TEHSHEET!$E$2:$E$13</definedName>
    <definedName name="mr_id">TEHSHEET!$J$2</definedName>
    <definedName name="mr_list">MR_LIST!$A$1</definedName>
    <definedName name="mr_List09">Территории!$H$11:$H$25</definedName>
    <definedName name="mrCopy_List09">Территории!$M$11:$M$25</definedName>
    <definedName name="mrmoCopy_List09">Территории!$R$11:$R$25</definedName>
    <definedName name="note_sct">Дифференциация!$M$21:$M$31</definedName>
    <definedName name="note_ter">Дифференциация!$I$21:$I$31</definedName>
    <definedName name="num_of_cst">Титульный!$F$17</definedName>
    <definedName name="obj_List01_22">'Форма 2.7.1'!$G:$G</definedName>
    <definedName name="obj_List01_23">'Форма 2.7.1'!$H:$H</definedName>
    <definedName name="obj_List01_25">'Форма 2.7.1'!$I:$I</definedName>
    <definedName name="obj_List01_28">'Форма 2.7.1'!$J:$J</definedName>
    <definedName name="obj_List02_22">'Форма 1.0.1 | Форма 2.7.1'!$8:$8</definedName>
    <definedName name="obj_List02_23">'Форма 1.0.1 | Форма 2.7.1'!$20:$20</definedName>
    <definedName name="obj_List02_25">'Форма 1.0.1 | Форма 2.7.1'!$32:$32</definedName>
    <definedName name="obj_List02_28">'Форма 1.0.1 | Форма 2.7.1'!$46:$46</definedName>
    <definedName name="obj_List05_22">'Форма 2.7.2'!$12:$12</definedName>
    <definedName name="obj_List05_23">'Форма 2.7.2'!$19:$19</definedName>
    <definedName name="obj_List05_25">'Форма 2.7.2'!$26:$26</definedName>
    <definedName name="obj_List05_28">'Форма 2.7.2'!$33:$33</definedName>
    <definedName name="obj_List08_22">'Форма 2.8'!$G:$G</definedName>
    <definedName name="obj_List08_23">'Форма 2.8'!$H:$H</definedName>
    <definedName name="obj_List08_25">'Форма 2.8'!$I:$I</definedName>
    <definedName name="obj_List08_28">'Форма 2.8'!$J:$J</definedName>
    <definedName name="obj_List10_22">'Форма 1.0.1 | Форма 2.8'!$8:$8</definedName>
    <definedName name="obj_List10_23">'Форма 1.0.1 | Форма 2.8'!$20:$20</definedName>
    <definedName name="obj_List10_25">'Форма 1.0.1 | Форма 2.8'!$32:$32</definedName>
    <definedName name="obj_List10_28">'Форма 1.0.1 | Форма 2.8'!$46:$46</definedName>
    <definedName name="obj_List11_22">'Форма 1.0.1 | Форма 2.9'!$8:$8</definedName>
    <definedName name="obj_List11_23">'Форма 1.0.1 | Форма 2.9'!$20:$20</definedName>
    <definedName name="obj_List11_25">'Форма 1.0.1 | Форма 2.9'!$32:$32</definedName>
    <definedName name="obj_List11_28">'Форма 1.0.1 | Форма 2.9'!$46:$46</definedName>
    <definedName name="obj_List12_22">'Форма 1.0.1 | Форма 2.7.2'!$8:$8</definedName>
    <definedName name="obj_List12_23">'Форма 1.0.1 | Форма 2.7.2'!$20:$20</definedName>
    <definedName name="obj_List12_25">'Форма 1.0.1 | Форма 2.7.2'!$32:$32</definedName>
    <definedName name="obj_List12_28">'Форма 1.0.1 | Форма 2.7.2'!$46:$46</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2.8'!$F$18:$K$19</definedName>
    <definedName name="p3_List08">'Форма 2.8'!$F$17:$K$17</definedName>
    <definedName name="p3_List08_K">'Форма 2.8'!$F$18:$K$19</definedName>
    <definedName name="p3_ref_base_List08">'Форма 2.8'!$G$17</definedName>
    <definedName name="p3_ref_List08">'Форма 2.8'!$K$17</definedName>
    <definedName name="pDel_Comm">Комментарии!$C$12:$C$17</definedName>
    <definedName name="pDel_List01_2">'Форма 2.7.1'!$C$42:$C$57</definedName>
    <definedName name="pDel_List01_4">'Форма 2.7.1'!$C$78:$C$81</definedName>
    <definedName name="pDel_List03">'Форма 1.0.2'!$C$12:$C$13</definedName>
    <definedName name="pDel_List04">'Сведения об изменении'!$C$13:$C$14</definedName>
    <definedName name="pDel_List05_1">'Форма 2.7.2'!$E$10:$E$40</definedName>
    <definedName name="pDel_List05_2">'Форма 2.7.2'!$H$11:$H$40</definedName>
    <definedName name="pDel_List05_3">'Форма 2.7.2'!$L$11:$L$40</definedName>
    <definedName name="pDel_List06_1">'Форма 2.9'!$D$20:$D$30</definedName>
    <definedName name="pDel_List06_2">'Форма 2.9'!$E$62:$E$86</definedName>
    <definedName name="pDel_List06_3">'Форма 2.9'!$E$93:$E$123</definedName>
    <definedName name="pDel_List06_4">'Форма 2.9'!$E$20:$E$30</definedName>
    <definedName name="pDel_List09_0">Территории!$C$11:$C$25</definedName>
    <definedName name="pDel_List09_1">Территории!$F$11:$F$25</definedName>
    <definedName name="pDel_List09_2">Территории!$I$11:$I$25</definedName>
    <definedName name="pDelList07_01">Дифференциация!$C$22:$C$32</definedName>
    <definedName name="pDelList07_04">Дифференциация!$G$22:$G$32</definedName>
    <definedName name="pDelList07_05">Дифференциация!$K$22:$K$32</definedName>
    <definedName name="pIns_Comm">Комментарии!$E$17</definedName>
    <definedName name="pIns_List01_1">'Форма 2.7.1'!$K$12</definedName>
    <definedName name="pIns_List01_2">'Форма 2.7.1'!$E$57</definedName>
    <definedName name="pIns_List01_4">'Форма 2.7.1'!$E$81</definedName>
    <definedName name="pIns_List02">'Форма 1.0.1 | Форма 2.7.1'!$57:$57</definedName>
    <definedName name="pIns_List03">'Форма 1.0.2'!$E$13</definedName>
    <definedName name="pIns_List04">'Сведения об изменении'!$E$14</definedName>
    <definedName name="pIns_List05_1">'Форма 2.7.2'!$G$9:$G$42</definedName>
    <definedName name="pIns_List05_4">'Форма 2.7.2'!$E$40</definedName>
    <definedName name="pIns_List06_1">'Форма 2.9'!$G$30</definedName>
    <definedName name="pIns_List06_2">'Форма 2.9'!$G$86</definedName>
    <definedName name="pIns_List06_3">'Форма 2.9'!$G$123</definedName>
    <definedName name="pIns_List07_01">Дифференциация!$E$20:$E$32</definedName>
    <definedName name="pIns_List07_04">Дифференциация!$I$20:$I$32</definedName>
    <definedName name="pIns_List07_05">Дифференциация!$M$20:$M$32</definedName>
    <definedName name="pIns_List08_1">'Форма 2.8'!$K$7</definedName>
    <definedName name="pIns_List09_0">Территории!$E$25</definedName>
    <definedName name="pIns_List10">'Форма 1.0.1 | Форма 2.8'!$57:$57</definedName>
    <definedName name="pIns_List11">'Форма 1.0.1 | Форма 2.9'!$57:$57</definedName>
    <definedName name="pIns_List12">'Форма 1.0.1 | Форма 2.7.2'!$57:$57</definedName>
    <definedName name="pVDel_List06_1">'Форма 2.9'!$J$6:$CA$6</definedName>
    <definedName name="pVIns_List06_0">'Форма 2.9'!$CA$8</definedName>
    <definedName name="pVIns_List06_1">'Форма 2.9'!$BZ$9</definedName>
    <definedName name="pVIns_List08_1">'Форма 2.8'!$G$7</definedName>
    <definedName name="QUARTER">TEHSHEET!$F$2:$F$5</definedName>
    <definedName name="REESTR_LINK_RANGE">REESTR_LINK!$A$2:$C$3</definedName>
    <definedName name="REESTR_ORG_RANGE">REESTR_ORG!$A$2:$J$90</definedName>
    <definedName name="REESTR_VED_RANGE">REESTR_VED!$A$2:$B$8</definedName>
    <definedName name="REGION">TEHSHEET!$A$2:$A$87</definedName>
    <definedName name="region_name">Титульный!$F$7</definedName>
    <definedName name="revenue_from_activity_80_flag">Титульный!$F$35</definedName>
    <definedName name="row_1">'Форма 2.9'!$A$24</definedName>
    <definedName name="row_2">'Форма 2.9'!$A$31</definedName>
    <definedName name="row_5">'Форма 2.9'!$A$98</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2.7.2'!$R$10:$R$40</definedName>
    <definedName name="source_of_funding">TEHSHEET!$O$2:$O$13</definedName>
    <definedName name="strPublication">Титульный!$F$9</definedName>
    <definedName name="sys_id">TEHSHEET!$J$4</definedName>
    <definedName name="Table4">'Форма 2.9'!$F$9:$J$9</definedName>
    <definedName name="TECH_ORG_ID">Титульный!$F$1</definedName>
    <definedName name="ter_List09">Территории!$E$11:$E$25</definedName>
    <definedName name="terCopy_List09">Территории!$Q$11:$Q$25</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2.9'!$I:$BZ</definedName>
    <definedName name="Vet_List06_1">'Форма 2.9'!$J:$J</definedName>
    <definedName name="web_List08">'Форма 2.8'!$K$11:$K$28</definedName>
    <definedName name="Y_N_List07_01">Дифференциация!$B$20:$B$32</definedName>
    <definedName name="Y_N_List07_02">Дифференциация!$F$20:$F$32</definedName>
    <definedName name="Y_N_List07_05">Дифференциация!$J$20:$J$32</definedName>
    <definedName name="year_list">TEHSHEET!$C$2:$C$5</definedName>
  </definedNames>
  <calcPr calcId="144525" iterate="1"/>
</workbook>
</file>

<file path=xl/calcChain.xml><?xml version="1.0" encoding="utf-8"?>
<calcChain xmlns="http://schemas.openxmlformats.org/spreadsheetml/2006/main">
  <c r="AX117" i="573" l="1"/>
  <c r="BS117" i="573"/>
  <c r="BR117" i="573"/>
  <c r="BQ117" i="573"/>
  <c r="BB117" i="573"/>
  <c r="BJ117" i="573"/>
  <c r="BA117" i="573"/>
  <c r="AY117" i="573"/>
  <c r="AR117" i="573"/>
  <c r="AZ117" i="573"/>
  <c r="AS117" i="573"/>
  <c r="AW117" i="573"/>
  <c r="AV117" i="573"/>
  <c r="AU117" i="573"/>
  <c r="AT117" i="573"/>
  <c r="AM117" i="573"/>
  <c r="AO117" i="573"/>
  <c r="AN117" i="573"/>
  <c r="BY117" i="573"/>
  <c r="BV117" i="573"/>
  <c r="BG117" i="573"/>
  <c r="BF117" i="573"/>
  <c r="BE117" i="573"/>
  <c r="BD117" i="573"/>
  <c r="BT117" i="573"/>
  <c r="BO117" i="573"/>
  <c r="BX117" i="573"/>
  <c r="BW117" i="573"/>
  <c r="AJ117" i="573"/>
  <c r="AI117" i="573"/>
  <c r="AG117" i="573"/>
  <c r="AA117" i="573"/>
  <c r="AC117" i="573"/>
  <c r="H75" i="571" l="1"/>
  <c r="I75" i="571" l="1"/>
  <c r="G75" i="571"/>
  <c r="J65" i="571" l="1"/>
  <c r="AJ116" i="573" l="1"/>
  <c r="BW115" i="573"/>
  <c r="AU116" i="573"/>
  <c r="AR115" i="573"/>
  <c r="AO115" i="573"/>
  <c r="AN115" i="573"/>
  <c r="I122" i="573" l="1"/>
  <c r="I121" i="573"/>
  <c r="I120" i="573"/>
  <c r="I119" i="573"/>
  <c r="I117" i="573"/>
  <c r="I116" i="573"/>
  <c r="I115" i="573"/>
  <c r="I114" i="573"/>
  <c r="I110" i="573"/>
  <c r="I111" i="573"/>
  <c r="I112" i="573"/>
  <c r="I109" i="573"/>
  <c r="I105" i="573"/>
  <c r="I106" i="573"/>
  <c r="I107" i="573"/>
  <c r="I104" i="573"/>
  <c r="I100" i="573" l="1"/>
  <c r="I101" i="573"/>
  <c r="I102" i="573"/>
  <c r="I99" i="573"/>
  <c r="A1627" i="553" l="1"/>
  <c r="A1628" i="553"/>
  <c r="A1629" i="553"/>
  <c r="A1630" i="553"/>
  <c r="A1631" i="553"/>
  <c r="A1632" i="553"/>
  <c r="A1633" i="553"/>
  <c r="A1634" i="553"/>
  <c r="A1635" i="553"/>
  <c r="A1636" i="553"/>
  <c r="A1637" i="553"/>
  <c r="A1638" i="553"/>
  <c r="A1639" i="553"/>
  <c r="A1640" i="553"/>
  <c r="A1641" i="553"/>
  <c r="A1642" i="553"/>
  <c r="A1643" i="553"/>
  <c r="A1644" i="553"/>
  <c r="A1645" i="553"/>
  <c r="A1646" i="553"/>
  <c r="A1647" i="553"/>
  <c r="A1648" i="553"/>
  <c r="A1649" i="553"/>
  <c r="A1650" i="553"/>
  <c r="A1651" i="553"/>
  <c r="A1652" i="553"/>
  <c r="A1653" i="553"/>
  <c r="A1654" i="553"/>
  <c r="A1655" i="553"/>
  <c r="A1656" i="553"/>
  <c r="A1657" i="553"/>
  <c r="A1658" i="553"/>
  <c r="A1659" i="553"/>
  <c r="A1660" i="553"/>
  <c r="A1661" i="553"/>
  <c r="A1662" i="553"/>
  <c r="A1663" i="553"/>
  <c r="A1664" i="553"/>
  <c r="A1665" i="553"/>
  <c r="A1666" i="553"/>
  <c r="A1667" i="553"/>
  <c r="A1668" i="553"/>
  <c r="A1669" i="553"/>
  <c r="A1670" i="553"/>
  <c r="A1671" i="553"/>
  <c r="A1672" i="553"/>
  <c r="A1673" i="553"/>
  <c r="A1674" i="553"/>
  <c r="A1675" i="553"/>
  <c r="A1676" i="553"/>
  <c r="A1677" i="553"/>
  <c r="A1678" i="553"/>
  <c r="A1679" i="553"/>
  <c r="A1680" i="553"/>
  <c r="A1681" i="553"/>
  <c r="A1682" i="553"/>
  <c r="A1683" i="553"/>
  <c r="A1684" i="553"/>
  <c r="A1685" i="553"/>
  <c r="A1686" i="553"/>
  <c r="A1687" i="553"/>
  <c r="A1688" i="553"/>
  <c r="A1689" i="553"/>
  <c r="A1690" i="553"/>
  <c r="A1691" i="553"/>
  <c r="A1692" i="553"/>
  <c r="A1693" i="553"/>
  <c r="A1694" i="553"/>
  <c r="A1695" i="553"/>
  <c r="A1696" i="553"/>
  <c r="A1697" i="553"/>
  <c r="A1698" i="553"/>
  <c r="A1699" i="553"/>
  <c r="A1700" i="553"/>
  <c r="A1701" i="553"/>
  <c r="A1702" i="553"/>
  <c r="A1703" i="553"/>
  <c r="A1704" i="553"/>
  <c r="A1705" i="553"/>
  <c r="A1706" i="553"/>
  <c r="A1707" i="553"/>
  <c r="A1708" i="553"/>
  <c r="A1709" i="553"/>
  <c r="A1710" i="553"/>
  <c r="A1711" i="553"/>
  <c r="A1712" i="553"/>
  <c r="A1713" i="553"/>
  <c r="A1714" i="553"/>
  <c r="A1715" i="553"/>
  <c r="A1716" i="553"/>
  <c r="A1717" i="553"/>
  <c r="A1718" i="553"/>
  <c r="A1719" i="553"/>
  <c r="A1720" i="553"/>
  <c r="A1721" i="553"/>
  <c r="A1722" i="553"/>
  <c r="A1723" i="553"/>
  <c r="A1724" i="553"/>
  <c r="A1725" i="553"/>
  <c r="A1726" i="553"/>
  <c r="A1727" i="553"/>
  <c r="A1728" i="553"/>
  <c r="A1729" i="553"/>
  <c r="A1730" i="553"/>
  <c r="A1731" i="553"/>
  <c r="A1732" i="553"/>
  <c r="A1733" i="553"/>
  <c r="A1734" i="553"/>
  <c r="A1735" i="553"/>
  <c r="A1736" i="553"/>
  <c r="A1737" i="553"/>
  <c r="A1738" i="553"/>
  <c r="A1739" i="553"/>
  <c r="A1740" i="553"/>
  <c r="A1741" i="553"/>
  <c r="A1742" i="553"/>
  <c r="A1743" i="553"/>
  <c r="A1744" i="553"/>
  <c r="A1745" i="553"/>
  <c r="A1746" i="553"/>
  <c r="A1747" i="553"/>
  <c r="A1748" i="553"/>
  <c r="A1749" i="553"/>
  <c r="A1750" i="553"/>
  <c r="A1751" i="553"/>
  <c r="A1752" i="553"/>
  <c r="A1753" i="553"/>
  <c r="A1754" i="553"/>
  <c r="A1755" i="553"/>
  <c r="A1756" i="553"/>
  <c r="A1757" i="553"/>
  <c r="A1758" i="553"/>
  <c r="A1759" i="553"/>
  <c r="A1760" i="553"/>
  <c r="A1761" i="553"/>
  <c r="A1762" i="553"/>
  <c r="A1763" i="553"/>
  <c r="A1764" i="553"/>
  <c r="A1765" i="553"/>
  <c r="A1766" i="553"/>
  <c r="A1767" i="553"/>
  <c r="A1768" i="553"/>
  <c r="A1769" i="553"/>
  <c r="A1770" i="553"/>
  <c r="A1771" i="553"/>
  <c r="A1772" i="553"/>
  <c r="A1773" i="553"/>
  <c r="A1774" i="553"/>
  <c r="A1775" i="553"/>
  <c r="A1776" i="553"/>
  <c r="A1777" i="553"/>
  <c r="A1778" i="553"/>
  <c r="A1779" i="553"/>
  <c r="A1780" i="553"/>
  <c r="A1781" i="553"/>
  <c r="A1782" i="553"/>
  <c r="A1783" i="553"/>
  <c r="A1784" i="553"/>
  <c r="A1785" i="553"/>
  <c r="A1786" i="553"/>
  <c r="A1787" i="553"/>
  <c r="A1788" i="553"/>
  <c r="A1789" i="553"/>
  <c r="A1790" i="553"/>
  <c r="A1791" i="553"/>
  <c r="A1792" i="553"/>
  <c r="A1793" i="553"/>
  <c r="A1794" i="553"/>
  <c r="A1795" i="553"/>
  <c r="A1796" i="553"/>
  <c r="A1797" i="553"/>
  <c r="A1798" i="553"/>
  <c r="A1799" i="553"/>
  <c r="A1800" i="553"/>
  <c r="A1801" i="553"/>
  <c r="A1802" i="553"/>
  <c r="A1803" i="553"/>
  <c r="A1804" i="553"/>
  <c r="A1805" i="553"/>
  <c r="A1806" i="553"/>
  <c r="A1807" i="553"/>
  <c r="A1808" i="553"/>
  <c r="A1809" i="553"/>
  <c r="A1810" i="553"/>
  <c r="A1811" i="553"/>
  <c r="A1812" i="553"/>
  <c r="A1813" i="553"/>
  <c r="A1814" i="553"/>
  <c r="A1815" i="553"/>
  <c r="A1816" i="553"/>
  <c r="A1817" i="553"/>
  <c r="A1818" i="553"/>
  <c r="A1819" i="553"/>
  <c r="A1820" i="553"/>
  <c r="A1821" i="553"/>
  <c r="A1822" i="553"/>
  <c r="A1823" i="553"/>
  <c r="A1824" i="553"/>
  <c r="A1825" i="553"/>
  <c r="A1826" i="553"/>
  <c r="A1827" i="553"/>
  <c r="A1828" i="553"/>
  <c r="A1829" i="553"/>
  <c r="A1830" i="553"/>
  <c r="A1831" i="553"/>
  <c r="A1832" i="553"/>
  <c r="A1833" i="553"/>
  <c r="A1834" i="553"/>
  <c r="A1835" i="553"/>
  <c r="A1836" i="553"/>
  <c r="A1837" i="553"/>
  <c r="A1838" i="553"/>
  <c r="A1839" i="553"/>
  <c r="A1840" i="553"/>
  <c r="A1841" i="553"/>
  <c r="A1842" i="553"/>
  <c r="A1843" i="553"/>
  <c r="A1844" i="553"/>
  <c r="A1845" i="553"/>
  <c r="A1846" i="553"/>
  <c r="A1847" i="553"/>
  <c r="A1848" i="553"/>
  <c r="A1849" i="553"/>
  <c r="A1850" i="553"/>
  <c r="A1851" i="553"/>
  <c r="A1852" i="553"/>
  <c r="A1853" i="553"/>
  <c r="A1854" i="553"/>
  <c r="A1855" i="553"/>
  <c r="A1856" i="553"/>
  <c r="A1857" i="553"/>
  <c r="A1858" i="553"/>
  <c r="A1859" i="553"/>
  <c r="A1860" i="553"/>
  <c r="A1861" i="553"/>
  <c r="A1862" i="553"/>
  <c r="A1863" i="553"/>
  <c r="A1864" i="553"/>
  <c r="A1865" i="553"/>
  <c r="A1866" i="553"/>
  <c r="A1867" i="553"/>
  <c r="A1868" i="553"/>
  <c r="A1869" i="553"/>
  <c r="A1870" i="553"/>
  <c r="A1871" i="553"/>
  <c r="A1872" i="553"/>
  <c r="A1873" i="553"/>
  <c r="A1874" i="553"/>
  <c r="A1875" i="553"/>
  <c r="A1876" i="553"/>
  <c r="A1877" i="553"/>
  <c r="A1878" i="553"/>
  <c r="A1879" i="553"/>
  <c r="A1880" i="553"/>
  <c r="A1881" i="553"/>
  <c r="A1882" i="553"/>
  <c r="A1883" i="553"/>
  <c r="A1884" i="553"/>
  <c r="A1885" i="553"/>
  <c r="A1886" i="553"/>
  <c r="A1887" i="553"/>
  <c r="A1888" i="553"/>
  <c r="A1889" i="553"/>
  <c r="A1890" i="553"/>
  <c r="A1891" i="553"/>
  <c r="A1892" i="553"/>
  <c r="A1893" i="553"/>
  <c r="A1894" i="553"/>
  <c r="A1895" i="553"/>
  <c r="A1896" i="553"/>
  <c r="A1897" i="553"/>
  <c r="A1898" i="553"/>
  <c r="A1899" i="553"/>
  <c r="F122" i="573"/>
  <c r="F121" i="573"/>
  <c r="F120" i="573"/>
  <c r="F119" i="573"/>
  <c r="BZ118" i="573"/>
  <c r="BY118" i="573"/>
  <c r="BX118" i="573"/>
  <c r="BW118" i="573"/>
  <c r="BV118" i="573"/>
  <c r="BU118" i="573"/>
  <c r="BT118" i="573"/>
  <c r="BS118" i="573"/>
  <c r="BR118" i="573"/>
  <c r="BQ118" i="573"/>
  <c r="BP118" i="573"/>
  <c r="BO118" i="573"/>
  <c r="BN118" i="573"/>
  <c r="BM118" i="573"/>
  <c r="BL118" i="573"/>
  <c r="BK118" i="573"/>
  <c r="BJ118" i="573"/>
  <c r="BI118" i="573"/>
  <c r="BH118" i="573"/>
  <c r="BG118" i="573"/>
  <c r="BF118" i="573"/>
  <c r="BE118" i="573"/>
  <c r="BD118" i="573"/>
  <c r="BC118" i="573"/>
  <c r="BB118" i="573"/>
  <c r="BA118" i="573"/>
  <c r="AZ118" i="573"/>
  <c r="AY118" i="573"/>
  <c r="AX118" i="573"/>
  <c r="AW118" i="573"/>
  <c r="AV118" i="573"/>
  <c r="AU118" i="573"/>
  <c r="AT118" i="573"/>
  <c r="AS118" i="573"/>
  <c r="AR118" i="573"/>
  <c r="AQ118" i="573"/>
  <c r="AP118" i="573"/>
  <c r="AO118" i="573"/>
  <c r="AN118" i="573"/>
  <c r="AM118" i="573"/>
  <c r="AL118" i="573"/>
  <c r="AK118" i="573"/>
  <c r="AJ118" i="573"/>
  <c r="AI118" i="573"/>
  <c r="AH118" i="573"/>
  <c r="AG118" i="573"/>
  <c r="AF118" i="573"/>
  <c r="AE118" i="573"/>
  <c r="AD118" i="573"/>
  <c r="AC118" i="573"/>
  <c r="AB118" i="573"/>
  <c r="AA118" i="573"/>
  <c r="Z118" i="573"/>
  <c r="Y118" i="573"/>
  <c r="X118" i="573"/>
  <c r="W118" i="573"/>
  <c r="V118" i="573"/>
  <c r="U118" i="573"/>
  <c r="T118" i="573"/>
  <c r="S118" i="573"/>
  <c r="R118" i="573"/>
  <c r="Q118" i="573"/>
  <c r="P118" i="573"/>
  <c r="O118" i="573"/>
  <c r="N118" i="573"/>
  <c r="M118" i="573"/>
  <c r="L118" i="573"/>
  <c r="K118" i="573"/>
  <c r="J118" i="573"/>
  <c r="I118" i="573"/>
  <c r="F118" i="573"/>
  <c r="A1354" i="553"/>
  <c r="A1355" i="553"/>
  <c r="A1356" i="553"/>
  <c r="A1357" i="553"/>
  <c r="A1358" i="553"/>
  <c r="A1359" i="553"/>
  <c r="A1360" i="553"/>
  <c r="A1361" i="553"/>
  <c r="A1362" i="553"/>
  <c r="A1363" i="553"/>
  <c r="A1364" i="553"/>
  <c r="A1365" i="553"/>
  <c r="A1366" i="553"/>
  <c r="A1367" i="553"/>
  <c r="A1368" i="553"/>
  <c r="A1369" i="553"/>
  <c r="A1370" i="553"/>
  <c r="A1371" i="553"/>
  <c r="A1372" i="553"/>
  <c r="A1373" i="553"/>
  <c r="A1374" i="553"/>
  <c r="A1375" i="553"/>
  <c r="A1376" i="553"/>
  <c r="A1377" i="553"/>
  <c r="A1378" i="553"/>
  <c r="A1379" i="553"/>
  <c r="A1380" i="553"/>
  <c r="A1381" i="553"/>
  <c r="A1382" i="553"/>
  <c r="A1383" i="553"/>
  <c r="A1384" i="553"/>
  <c r="A1385" i="553"/>
  <c r="A1386" i="553"/>
  <c r="A1387" i="553"/>
  <c r="A1388" i="553"/>
  <c r="A1389" i="553"/>
  <c r="A1390" i="553"/>
  <c r="A1391" i="553"/>
  <c r="A1392" i="553"/>
  <c r="A1393" i="553"/>
  <c r="A1394" i="553"/>
  <c r="A1395" i="553"/>
  <c r="A1396" i="553"/>
  <c r="A1397" i="553"/>
  <c r="A1398" i="553"/>
  <c r="A1399" i="553"/>
  <c r="A1400" i="553"/>
  <c r="A1401" i="553"/>
  <c r="A1402" i="553"/>
  <c r="A1403" i="553"/>
  <c r="A1404" i="553"/>
  <c r="A1405" i="553"/>
  <c r="A1406" i="553"/>
  <c r="A1407" i="553"/>
  <c r="A1408" i="553"/>
  <c r="A1409" i="553"/>
  <c r="A1410" i="553"/>
  <c r="A1411" i="553"/>
  <c r="A1412" i="553"/>
  <c r="A1413" i="553"/>
  <c r="A1414" i="553"/>
  <c r="A1415" i="553"/>
  <c r="A1416" i="553"/>
  <c r="A1417" i="553"/>
  <c r="A1418" i="553"/>
  <c r="A1419" i="553"/>
  <c r="A1420" i="553"/>
  <c r="A1421" i="553"/>
  <c r="A1422" i="553"/>
  <c r="A1423" i="553"/>
  <c r="A1424" i="553"/>
  <c r="A1425" i="553"/>
  <c r="A1426" i="553"/>
  <c r="A1427" i="553"/>
  <c r="A1428" i="553"/>
  <c r="A1429" i="553"/>
  <c r="A1430" i="553"/>
  <c r="A1431" i="553"/>
  <c r="A1432" i="553"/>
  <c r="A1433" i="553"/>
  <c r="A1434" i="553"/>
  <c r="A1435" i="553"/>
  <c r="A1436" i="553"/>
  <c r="A1437" i="553"/>
  <c r="A1438" i="553"/>
  <c r="A1439" i="553"/>
  <c r="A1440" i="553"/>
  <c r="A1441" i="553"/>
  <c r="A1442" i="553"/>
  <c r="A1443" i="553"/>
  <c r="A1444" i="553"/>
  <c r="A1445" i="553"/>
  <c r="A1446" i="553"/>
  <c r="A1447" i="553"/>
  <c r="A1448" i="553"/>
  <c r="A1449" i="553"/>
  <c r="A1450" i="553"/>
  <c r="A1451" i="553"/>
  <c r="A1452" i="553"/>
  <c r="A1453" i="553"/>
  <c r="A1454" i="553"/>
  <c r="A1455" i="553"/>
  <c r="A1456" i="553"/>
  <c r="A1457" i="553"/>
  <c r="A1458" i="553"/>
  <c r="A1459" i="553"/>
  <c r="A1460" i="553"/>
  <c r="A1461" i="553"/>
  <c r="A1462" i="553"/>
  <c r="A1463" i="553"/>
  <c r="A1464" i="553"/>
  <c r="A1465" i="553"/>
  <c r="A1466" i="553"/>
  <c r="A1467" i="553"/>
  <c r="A1468" i="553"/>
  <c r="A1469" i="553"/>
  <c r="A1470" i="553"/>
  <c r="A1471" i="553"/>
  <c r="A1472" i="553"/>
  <c r="A1473" i="553"/>
  <c r="A1474" i="553"/>
  <c r="A1475" i="553"/>
  <c r="A1476" i="553"/>
  <c r="A1477" i="553"/>
  <c r="A1478" i="553"/>
  <c r="A1479" i="553"/>
  <c r="A1480" i="553"/>
  <c r="A1481" i="553"/>
  <c r="A1482" i="553"/>
  <c r="A1483" i="553"/>
  <c r="A1484" i="553"/>
  <c r="A1485" i="553"/>
  <c r="A1486" i="553"/>
  <c r="A1487" i="553"/>
  <c r="A1488" i="553"/>
  <c r="A1489" i="553"/>
  <c r="A1490" i="553"/>
  <c r="A1491" i="553"/>
  <c r="A1492" i="553"/>
  <c r="A1493" i="553"/>
  <c r="A1494" i="553"/>
  <c r="A1495" i="553"/>
  <c r="A1496" i="553"/>
  <c r="A1497" i="553"/>
  <c r="A1498" i="553"/>
  <c r="A1499" i="553"/>
  <c r="A1500" i="553"/>
  <c r="A1501" i="553"/>
  <c r="A1502" i="553"/>
  <c r="A1503" i="553"/>
  <c r="A1504" i="553"/>
  <c r="A1505" i="553"/>
  <c r="A1506" i="553"/>
  <c r="A1507" i="553"/>
  <c r="A1508" i="553"/>
  <c r="A1509" i="553"/>
  <c r="A1510" i="553"/>
  <c r="A1511" i="553"/>
  <c r="A1512" i="553"/>
  <c r="A1513" i="553"/>
  <c r="A1514" i="553"/>
  <c r="A1515" i="553"/>
  <c r="A1516" i="553"/>
  <c r="A1517" i="553"/>
  <c r="A1518" i="553"/>
  <c r="A1519" i="553"/>
  <c r="A1520" i="553"/>
  <c r="A1521" i="553"/>
  <c r="A1522" i="553"/>
  <c r="A1523" i="553"/>
  <c r="A1524" i="553"/>
  <c r="A1525" i="553"/>
  <c r="A1526" i="553"/>
  <c r="A1527" i="553"/>
  <c r="A1528" i="553"/>
  <c r="A1529" i="553"/>
  <c r="A1530" i="553"/>
  <c r="A1531" i="553"/>
  <c r="A1532" i="553"/>
  <c r="A1533" i="553"/>
  <c r="A1534" i="553"/>
  <c r="A1535" i="553"/>
  <c r="A1536" i="553"/>
  <c r="A1537" i="553"/>
  <c r="A1538" i="553"/>
  <c r="A1539" i="553"/>
  <c r="A1540" i="553"/>
  <c r="A1541" i="553"/>
  <c r="A1542" i="553"/>
  <c r="A1543" i="553"/>
  <c r="A1544" i="553"/>
  <c r="A1545" i="553"/>
  <c r="A1546" i="553"/>
  <c r="A1547" i="553"/>
  <c r="A1548" i="553"/>
  <c r="A1549" i="553"/>
  <c r="A1550" i="553"/>
  <c r="A1551" i="553"/>
  <c r="A1552" i="553"/>
  <c r="A1553" i="553"/>
  <c r="A1554" i="553"/>
  <c r="A1555" i="553"/>
  <c r="A1556" i="553"/>
  <c r="A1557" i="553"/>
  <c r="A1558" i="553"/>
  <c r="A1559" i="553"/>
  <c r="A1560" i="553"/>
  <c r="A1561" i="553"/>
  <c r="A1562" i="553"/>
  <c r="A1563" i="553"/>
  <c r="A1564" i="553"/>
  <c r="A1565" i="553"/>
  <c r="A1566" i="553"/>
  <c r="A1567" i="553"/>
  <c r="A1568" i="553"/>
  <c r="A1569" i="553"/>
  <c r="A1570" i="553"/>
  <c r="A1571" i="553"/>
  <c r="A1572" i="553"/>
  <c r="A1573" i="553"/>
  <c r="A1574" i="553"/>
  <c r="A1575" i="553"/>
  <c r="A1576" i="553"/>
  <c r="A1577" i="553"/>
  <c r="A1578" i="553"/>
  <c r="A1579" i="553"/>
  <c r="A1580" i="553"/>
  <c r="A1581" i="553"/>
  <c r="A1582" i="553"/>
  <c r="A1583" i="553"/>
  <c r="A1584" i="553"/>
  <c r="A1585" i="553"/>
  <c r="A1586" i="553"/>
  <c r="A1587" i="553"/>
  <c r="A1588" i="553"/>
  <c r="A1589" i="553"/>
  <c r="A1590" i="553"/>
  <c r="A1591" i="553"/>
  <c r="A1592" i="553"/>
  <c r="A1593" i="553"/>
  <c r="A1594" i="553"/>
  <c r="A1595" i="553"/>
  <c r="A1596" i="553"/>
  <c r="A1597" i="553"/>
  <c r="A1598" i="553"/>
  <c r="A1599" i="553"/>
  <c r="A1600" i="553"/>
  <c r="A1601" i="553"/>
  <c r="A1602" i="553"/>
  <c r="A1603" i="553"/>
  <c r="A1604" i="553"/>
  <c r="A1605" i="553"/>
  <c r="A1606" i="553"/>
  <c r="A1607" i="553"/>
  <c r="A1608" i="553"/>
  <c r="A1609" i="553"/>
  <c r="A1610" i="553"/>
  <c r="A1611" i="553"/>
  <c r="A1612" i="553"/>
  <c r="A1613" i="553"/>
  <c r="A1614" i="553"/>
  <c r="A1615" i="553"/>
  <c r="A1616" i="553"/>
  <c r="A1617" i="553"/>
  <c r="A1618" i="553"/>
  <c r="A1619" i="553"/>
  <c r="A1620" i="553"/>
  <c r="A1621" i="553"/>
  <c r="A1622" i="553"/>
  <c r="A1623" i="553"/>
  <c r="A1624" i="553"/>
  <c r="A1625" i="553"/>
  <c r="A1626" i="553"/>
  <c r="F117" i="573"/>
  <c r="F116" i="573"/>
  <c r="F115" i="573"/>
  <c r="F114" i="573"/>
  <c r="BZ113" i="573"/>
  <c r="BY113" i="573"/>
  <c r="BX113" i="573"/>
  <c r="BW113" i="573"/>
  <c r="BV113" i="573"/>
  <c r="BU113" i="573"/>
  <c r="BT113" i="573"/>
  <c r="BS113" i="573"/>
  <c r="BR113" i="573"/>
  <c r="BQ113" i="573"/>
  <c r="BP113" i="573"/>
  <c r="BO113" i="573"/>
  <c r="BN113" i="573"/>
  <c r="BM113" i="573"/>
  <c r="BL113" i="573"/>
  <c r="BK113" i="573"/>
  <c r="BJ113" i="573"/>
  <c r="BI113" i="573"/>
  <c r="BH113" i="573"/>
  <c r="BG113" i="573"/>
  <c r="BF113" i="573"/>
  <c r="BE113" i="573"/>
  <c r="BD113" i="573"/>
  <c r="BC113" i="573"/>
  <c r="BB113" i="573"/>
  <c r="BA113" i="573"/>
  <c r="AZ113" i="573"/>
  <c r="AY113" i="573"/>
  <c r="AX113" i="573"/>
  <c r="AW113" i="573"/>
  <c r="AV113" i="573"/>
  <c r="AU113" i="573"/>
  <c r="AT113" i="573"/>
  <c r="AS113" i="573"/>
  <c r="AR113" i="573"/>
  <c r="AQ113" i="573"/>
  <c r="AP113" i="573"/>
  <c r="AO113" i="573"/>
  <c r="AN113" i="573"/>
  <c r="AM113" i="573"/>
  <c r="AL113" i="573"/>
  <c r="AK113" i="573"/>
  <c r="AJ113" i="573"/>
  <c r="AI113" i="573"/>
  <c r="AH113" i="573"/>
  <c r="AG113" i="573"/>
  <c r="AF113" i="573"/>
  <c r="AE113" i="573"/>
  <c r="AD113" i="573"/>
  <c r="AC113" i="573"/>
  <c r="AB113" i="573"/>
  <c r="AA113" i="573"/>
  <c r="Z113" i="573"/>
  <c r="Y113" i="573"/>
  <c r="X113" i="573"/>
  <c r="W113" i="573"/>
  <c r="V113" i="573"/>
  <c r="U113" i="573"/>
  <c r="T113" i="573"/>
  <c r="S113" i="573"/>
  <c r="R113" i="573"/>
  <c r="Q113" i="573"/>
  <c r="P113" i="573"/>
  <c r="O113" i="573"/>
  <c r="N113" i="573"/>
  <c r="M113" i="573"/>
  <c r="L113" i="573"/>
  <c r="K113" i="573"/>
  <c r="J113" i="573"/>
  <c r="I113" i="573"/>
  <c r="F113" i="573"/>
  <c r="A1081" i="553"/>
  <c r="A1082" i="553"/>
  <c r="A1083" i="553"/>
  <c r="A1084" i="553"/>
  <c r="A1085" i="553"/>
  <c r="A1086" i="553"/>
  <c r="A1087" i="553"/>
  <c r="A1088" i="553"/>
  <c r="A1089" i="553"/>
  <c r="A1090" i="553"/>
  <c r="A1091" i="553"/>
  <c r="A1092" i="553"/>
  <c r="A1093" i="553"/>
  <c r="A1094" i="553"/>
  <c r="A1095" i="553"/>
  <c r="A1096" i="553"/>
  <c r="A1097" i="553"/>
  <c r="A1098" i="553"/>
  <c r="A1099" i="553"/>
  <c r="A1100" i="553"/>
  <c r="A1101" i="553"/>
  <c r="A1102" i="553"/>
  <c r="A1103" i="553"/>
  <c r="A1104" i="553"/>
  <c r="A1105" i="553"/>
  <c r="A1106" i="553"/>
  <c r="A1107" i="553"/>
  <c r="A1108" i="553"/>
  <c r="A1109" i="553"/>
  <c r="A1110" i="553"/>
  <c r="A1111" i="553"/>
  <c r="A1112" i="553"/>
  <c r="A1113" i="553"/>
  <c r="A1114" i="553"/>
  <c r="A1115" i="553"/>
  <c r="A1116" i="553"/>
  <c r="A1117" i="553"/>
  <c r="A1118" i="553"/>
  <c r="A1119" i="553"/>
  <c r="A1120" i="553"/>
  <c r="A1121" i="553"/>
  <c r="A1122" i="553"/>
  <c r="A1123" i="553"/>
  <c r="A1124" i="553"/>
  <c r="A1125" i="553"/>
  <c r="A1126" i="553"/>
  <c r="A1127" i="553"/>
  <c r="A1128" i="553"/>
  <c r="A1129" i="553"/>
  <c r="A1130" i="553"/>
  <c r="A1131" i="553"/>
  <c r="A1132" i="553"/>
  <c r="A1133" i="553"/>
  <c r="A1134" i="553"/>
  <c r="A1135" i="553"/>
  <c r="A1136" i="553"/>
  <c r="A1137" i="553"/>
  <c r="A1138" i="553"/>
  <c r="A1139" i="553"/>
  <c r="A1140" i="553"/>
  <c r="A1141" i="553"/>
  <c r="A1142" i="553"/>
  <c r="A1143" i="553"/>
  <c r="A1144" i="553"/>
  <c r="A1145" i="553"/>
  <c r="A1146" i="553"/>
  <c r="A1147" i="553"/>
  <c r="A1148" i="553"/>
  <c r="A1149" i="553"/>
  <c r="A1150" i="553"/>
  <c r="A1151" i="553"/>
  <c r="A1152" i="553"/>
  <c r="A1153" i="553"/>
  <c r="A1154" i="553"/>
  <c r="A1155" i="553"/>
  <c r="A1156" i="553"/>
  <c r="A1157" i="553"/>
  <c r="A1158" i="553"/>
  <c r="A1159" i="553"/>
  <c r="A1160" i="553"/>
  <c r="A1161" i="553"/>
  <c r="A1162" i="553"/>
  <c r="A1163" i="553"/>
  <c r="A1164" i="553"/>
  <c r="A1165" i="553"/>
  <c r="A1166" i="553"/>
  <c r="A1167" i="553"/>
  <c r="A1168" i="553"/>
  <c r="A1169" i="553"/>
  <c r="A1170" i="553"/>
  <c r="A1171" i="553"/>
  <c r="A1172" i="553"/>
  <c r="A1173" i="553"/>
  <c r="A1174" i="553"/>
  <c r="A1175" i="553"/>
  <c r="A1176" i="553"/>
  <c r="A1177" i="553"/>
  <c r="A1178" i="553"/>
  <c r="A1179" i="553"/>
  <c r="A1180" i="553"/>
  <c r="A1181" i="553"/>
  <c r="A1182" i="553"/>
  <c r="A1183" i="553"/>
  <c r="A1184" i="553"/>
  <c r="A1185" i="553"/>
  <c r="A1186" i="553"/>
  <c r="A1187" i="553"/>
  <c r="A1188" i="553"/>
  <c r="A1189" i="553"/>
  <c r="A1190" i="553"/>
  <c r="A1191" i="553"/>
  <c r="A1192" i="553"/>
  <c r="A1193" i="553"/>
  <c r="A1194" i="553"/>
  <c r="A1195" i="553"/>
  <c r="A1196" i="553"/>
  <c r="A1197" i="553"/>
  <c r="A1198" i="553"/>
  <c r="A1199" i="553"/>
  <c r="A1200" i="553"/>
  <c r="A1201" i="553"/>
  <c r="A1202" i="553"/>
  <c r="A1203" i="553"/>
  <c r="A1204" i="553"/>
  <c r="A1205" i="553"/>
  <c r="A1206" i="553"/>
  <c r="A1207" i="553"/>
  <c r="A1208" i="553"/>
  <c r="A1209" i="553"/>
  <c r="A1210" i="553"/>
  <c r="A1211" i="553"/>
  <c r="A1212" i="553"/>
  <c r="A1213" i="553"/>
  <c r="A1214" i="553"/>
  <c r="A1215" i="553"/>
  <c r="A1216" i="553"/>
  <c r="A1217" i="553"/>
  <c r="A1218" i="553"/>
  <c r="A1219" i="553"/>
  <c r="A1220" i="553"/>
  <c r="A1221" i="553"/>
  <c r="A1222" i="553"/>
  <c r="A1223" i="553"/>
  <c r="A1224" i="553"/>
  <c r="A1225" i="553"/>
  <c r="A1226" i="553"/>
  <c r="A1227" i="553"/>
  <c r="A1228" i="553"/>
  <c r="A1229" i="553"/>
  <c r="A1230" i="553"/>
  <c r="A1231" i="553"/>
  <c r="A1232" i="553"/>
  <c r="A1233" i="553"/>
  <c r="A1234" i="553"/>
  <c r="A1235" i="553"/>
  <c r="A1236" i="553"/>
  <c r="A1237" i="553"/>
  <c r="A1238" i="553"/>
  <c r="A1239" i="553"/>
  <c r="A1240" i="553"/>
  <c r="A1241" i="553"/>
  <c r="A1242" i="553"/>
  <c r="A1243" i="553"/>
  <c r="A1244" i="553"/>
  <c r="A1245" i="553"/>
  <c r="A1246" i="553"/>
  <c r="A1247" i="553"/>
  <c r="A1248" i="553"/>
  <c r="A1249" i="553"/>
  <c r="A1250" i="553"/>
  <c r="A1251" i="553"/>
  <c r="A1252" i="553"/>
  <c r="A1253" i="553"/>
  <c r="A1254" i="553"/>
  <c r="A1255" i="553"/>
  <c r="A1256" i="553"/>
  <c r="A1257" i="553"/>
  <c r="A1258" i="553"/>
  <c r="A1259" i="553"/>
  <c r="A1260" i="553"/>
  <c r="A1261" i="553"/>
  <c r="A1262" i="553"/>
  <c r="A1263" i="553"/>
  <c r="A1264" i="553"/>
  <c r="A1265" i="553"/>
  <c r="A1266" i="553"/>
  <c r="A1267" i="553"/>
  <c r="A1268" i="553"/>
  <c r="A1269" i="553"/>
  <c r="A1270" i="553"/>
  <c r="A1271" i="553"/>
  <c r="A1272" i="553"/>
  <c r="A1273" i="553"/>
  <c r="A1274" i="553"/>
  <c r="A1275" i="553"/>
  <c r="A1276" i="553"/>
  <c r="A1277" i="553"/>
  <c r="A1278" i="553"/>
  <c r="A1279" i="553"/>
  <c r="A1280" i="553"/>
  <c r="A1281" i="553"/>
  <c r="A1282" i="553"/>
  <c r="A1283" i="553"/>
  <c r="A1284" i="553"/>
  <c r="A1285" i="553"/>
  <c r="A1286" i="553"/>
  <c r="A1287" i="553"/>
  <c r="A1288" i="553"/>
  <c r="A1289" i="553"/>
  <c r="A1290" i="553"/>
  <c r="A1291" i="553"/>
  <c r="A1292" i="553"/>
  <c r="A1293" i="553"/>
  <c r="A1294" i="553"/>
  <c r="A1295" i="553"/>
  <c r="A1296" i="553"/>
  <c r="A1297" i="553"/>
  <c r="A1298" i="553"/>
  <c r="A1299" i="553"/>
  <c r="A1300" i="553"/>
  <c r="A1301" i="553"/>
  <c r="A1302" i="553"/>
  <c r="A1303" i="553"/>
  <c r="A1304" i="553"/>
  <c r="A1305" i="553"/>
  <c r="A1306" i="553"/>
  <c r="A1307" i="553"/>
  <c r="A1308" i="553"/>
  <c r="A1309" i="553"/>
  <c r="A1310" i="553"/>
  <c r="A1311" i="553"/>
  <c r="A1312" i="553"/>
  <c r="A1313" i="553"/>
  <c r="A1314" i="553"/>
  <c r="A1315" i="553"/>
  <c r="A1316" i="553"/>
  <c r="A1317" i="553"/>
  <c r="A1318" i="553"/>
  <c r="A1319" i="553"/>
  <c r="A1320" i="553"/>
  <c r="A1321" i="553"/>
  <c r="A1322" i="553"/>
  <c r="A1323" i="553"/>
  <c r="A1324" i="553"/>
  <c r="A1325" i="553"/>
  <c r="A1326" i="553"/>
  <c r="A1327" i="553"/>
  <c r="A1328" i="553"/>
  <c r="A1329" i="553"/>
  <c r="A1330" i="553"/>
  <c r="A1331" i="553"/>
  <c r="A1332" i="553"/>
  <c r="A1333" i="553"/>
  <c r="A1334" i="553"/>
  <c r="A1335" i="553"/>
  <c r="A1336" i="553"/>
  <c r="A1337" i="553"/>
  <c r="A1338" i="553"/>
  <c r="A1339" i="553"/>
  <c r="A1340" i="553"/>
  <c r="A1341" i="553"/>
  <c r="A1342" i="553"/>
  <c r="A1343" i="553"/>
  <c r="A1344" i="553"/>
  <c r="A1345" i="553"/>
  <c r="A1346" i="553"/>
  <c r="A1347" i="553"/>
  <c r="A1348" i="553"/>
  <c r="A1349" i="553"/>
  <c r="A1350" i="553"/>
  <c r="A1351" i="553"/>
  <c r="A1352" i="553"/>
  <c r="A1353" i="553"/>
  <c r="F112" i="573"/>
  <c r="F111" i="573"/>
  <c r="F110" i="573"/>
  <c r="F109" i="573"/>
  <c r="BZ108" i="573"/>
  <c r="BY108" i="573"/>
  <c r="BX108" i="573"/>
  <c r="BW108" i="573"/>
  <c r="BV108" i="573"/>
  <c r="BU108" i="573"/>
  <c r="BT108" i="573"/>
  <c r="BS108" i="573"/>
  <c r="BR108" i="573"/>
  <c r="BQ108" i="573"/>
  <c r="BP108" i="573"/>
  <c r="BO108" i="573"/>
  <c r="BN108" i="573"/>
  <c r="BM108" i="573"/>
  <c r="BL108" i="573"/>
  <c r="BK108" i="573"/>
  <c r="BJ108" i="573"/>
  <c r="BI108" i="573"/>
  <c r="BH108" i="573"/>
  <c r="BG108" i="573"/>
  <c r="BF108" i="573"/>
  <c r="BE108" i="573"/>
  <c r="BD108" i="573"/>
  <c r="BC108" i="573"/>
  <c r="BB108" i="573"/>
  <c r="BA108" i="573"/>
  <c r="AZ108" i="573"/>
  <c r="AY108" i="573"/>
  <c r="AX108" i="573"/>
  <c r="AW108" i="573"/>
  <c r="AV108" i="573"/>
  <c r="AU108" i="573"/>
  <c r="AT108" i="573"/>
  <c r="AS108" i="573"/>
  <c r="AR108" i="573"/>
  <c r="AQ108" i="573"/>
  <c r="AP108" i="573"/>
  <c r="AO108" i="573"/>
  <c r="AN108" i="573"/>
  <c r="AM108" i="573"/>
  <c r="AL108" i="573"/>
  <c r="AK108" i="573"/>
  <c r="AJ108" i="573"/>
  <c r="AI108" i="573"/>
  <c r="AH108" i="573"/>
  <c r="AG108" i="573"/>
  <c r="AF108" i="573"/>
  <c r="AE108" i="573"/>
  <c r="AD108" i="573"/>
  <c r="AC108" i="573"/>
  <c r="AB108" i="573"/>
  <c r="AA108" i="573"/>
  <c r="Z108" i="573"/>
  <c r="Y108" i="573"/>
  <c r="X108" i="573"/>
  <c r="W108" i="573"/>
  <c r="V108" i="573"/>
  <c r="U108" i="573"/>
  <c r="T108" i="573"/>
  <c r="S108" i="573"/>
  <c r="R108" i="573"/>
  <c r="Q108" i="573"/>
  <c r="P108" i="573"/>
  <c r="O108" i="573"/>
  <c r="N108" i="573"/>
  <c r="M108" i="573"/>
  <c r="L108" i="573"/>
  <c r="K108" i="573"/>
  <c r="J108" i="573"/>
  <c r="I108" i="573"/>
  <c r="F108" i="573"/>
  <c r="A808" i="553"/>
  <c r="A809" i="553"/>
  <c r="A810" i="553"/>
  <c r="A811" i="553"/>
  <c r="A812" i="553"/>
  <c r="A813" i="553"/>
  <c r="A814" i="553"/>
  <c r="A815" i="553"/>
  <c r="A816" i="553"/>
  <c r="A817" i="553"/>
  <c r="A818" i="553"/>
  <c r="A819" i="553"/>
  <c r="A820" i="553"/>
  <c r="A821" i="553"/>
  <c r="A822" i="553"/>
  <c r="A823" i="553"/>
  <c r="A824" i="553"/>
  <c r="A825" i="553"/>
  <c r="A826" i="553"/>
  <c r="A827" i="553"/>
  <c r="A828" i="553"/>
  <c r="A829" i="553"/>
  <c r="A830" i="553"/>
  <c r="A831" i="553"/>
  <c r="A832" i="553"/>
  <c r="A833" i="553"/>
  <c r="A834" i="553"/>
  <c r="A835" i="553"/>
  <c r="A836" i="553"/>
  <c r="A837" i="553"/>
  <c r="A838" i="553"/>
  <c r="A839" i="553"/>
  <c r="A840" i="553"/>
  <c r="A841" i="553"/>
  <c r="A842" i="553"/>
  <c r="A843" i="553"/>
  <c r="A844" i="553"/>
  <c r="A845" i="553"/>
  <c r="A846" i="553"/>
  <c r="A847" i="553"/>
  <c r="A848" i="553"/>
  <c r="A849" i="553"/>
  <c r="A850" i="553"/>
  <c r="A851" i="553"/>
  <c r="A852" i="553"/>
  <c r="A853" i="553"/>
  <c r="A854" i="553"/>
  <c r="A855" i="553"/>
  <c r="A856" i="553"/>
  <c r="A857" i="553"/>
  <c r="A858" i="553"/>
  <c r="A859" i="553"/>
  <c r="A860" i="553"/>
  <c r="A861" i="553"/>
  <c r="A862" i="553"/>
  <c r="A863" i="553"/>
  <c r="A864" i="553"/>
  <c r="A865" i="553"/>
  <c r="A866" i="553"/>
  <c r="A867" i="553"/>
  <c r="A868" i="553"/>
  <c r="A869" i="553"/>
  <c r="A870" i="553"/>
  <c r="A871" i="553"/>
  <c r="A872" i="553"/>
  <c r="A873" i="553"/>
  <c r="A874" i="553"/>
  <c r="A875" i="553"/>
  <c r="A876" i="553"/>
  <c r="A877" i="553"/>
  <c r="A878" i="553"/>
  <c r="A879" i="553"/>
  <c r="A880" i="553"/>
  <c r="A881" i="553"/>
  <c r="A882" i="553"/>
  <c r="A883" i="553"/>
  <c r="A884" i="553"/>
  <c r="A885" i="553"/>
  <c r="A886" i="553"/>
  <c r="A887" i="553"/>
  <c r="A888" i="553"/>
  <c r="A889" i="553"/>
  <c r="A890" i="553"/>
  <c r="A891" i="553"/>
  <c r="A892" i="553"/>
  <c r="A893" i="553"/>
  <c r="A894" i="553"/>
  <c r="A895" i="553"/>
  <c r="A896" i="553"/>
  <c r="A897" i="553"/>
  <c r="A898" i="553"/>
  <c r="A899" i="553"/>
  <c r="A900" i="553"/>
  <c r="A901" i="553"/>
  <c r="A902" i="553"/>
  <c r="A903" i="553"/>
  <c r="A904" i="553"/>
  <c r="A905" i="553"/>
  <c r="A906" i="553"/>
  <c r="A907" i="553"/>
  <c r="A908" i="553"/>
  <c r="A909" i="553"/>
  <c r="A910" i="553"/>
  <c r="A911" i="553"/>
  <c r="A912" i="553"/>
  <c r="A913" i="553"/>
  <c r="A914" i="553"/>
  <c r="A915" i="553"/>
  <c r="A916" i="553"/>
  <c r="A917" i="553"/>
  <c r="A918" i="553"/>
  <c r="A919" i="553"/>
  <c r="A920" i="553"/>
  <c r="A921" i="553"/>
  <c r="A922" i="553"/>
  <c r="A923" i="553"/>
  <c r="A924" i="553"/>
  <c r="A925" i="553"/>
  <c r="A926" i="553"/>
  <c r="A927" i="553"/>
  <c r="A928" i="553"/>
  <c r="A929" i="553"/>
  <c r="A930" i="553"/>
  <c r="A931" i="553"/>
  <c r="A932" i="553"/>
  <c r="A933" i="553"/>
  <c r="A934" i="553"/>
  <c r="A935" i="553"/>
  <c r="A936" i="553"/>
  <c r="A937" i="553"/>
  <c r="A938" i="553"/>
  <c r="A939" i="553"/>
  <c r="A940" i="553"/>
  <c r="A941" i="553"/>
  <c r="A942" i="553"/>
  <c r="A943" i="553"/>
  <c r="A944" i="553"/>
  <c r="A945" i="553"/>
  <c r="A946" i="553"/>
  <c r="A947" i="553"/>
  <c r="A948" i="553"/>
  <c r="A949" i="553"/>
  <c r="A950" i="553"/>
  <c r="A951" i="553"/>
  <c r="A952" i="553"/>
  <c r="A953" i="553"/>
  <c r="A954" i="553"/>
  <c r="A955" i="553"/>
  <c r="A956" i="553"/>
  <c r="A957" i="553"/>
  <c r="A958" i="553"/>
  <c r="A959" i="553"/>
  <c r="A960" i="553"/>
  <c r="A961" i="553"/>
  <c r="A962" i="553"/>
  <c r="A963" i="553"/>
  <c r="A964" i="553"/>
  <c r="A965" i="553"/>
  <c r="A966" i="553"/>
  <c r="A967" i="553"/>
  <c r="A968" i="553"/>
  <c r="A969" i="553"/>
  <c r="A970" i="553"/>
  <c r="A971" i="553"/>
  <c r="A972" i="553"/>
  <c r="A973" i="553"/>
  <c r="A974" i="553"/>
  <c r="A975" i="553"/>
  <c r="A976" i="553"/>
  <c r="A977" i="553"/>
  <c r="A978" i="553"/>
  <c r="A979" i="553"/>
  <c r="A980" i="553"/>
  <c r="A981" i="553"/>
  <c r="A982" i="553"/>
  <c r="A983" i="553"/>
  <c r="A984" i="553"/>
  <c r="A985" i="553"/>
  <c r="A986" i="553"/>
  <c r="A987" i="553"/>
  <c r="A988" i="553"/>
  <c r="A989" i="553"/>
  <c r="A990" i="553"/>
  <c r="A991" i="553"/>
  <c r="A992" i="553"/>
  <c r="A993" i="553"/>
  <c r="A994" i="553"/>
  <c r="A995" i="553"/>
  <c r="A996" i="553"/>
  <c r="A997" i="553"/>
  <c r="A998" i="553"/>
  <c r="A999" i="553"/>
  <c r="A1000" i="553"/>
  <c r="A1001" i="553"/>
  <c r="A1002" i="553"/>
  <c r="A1003" i="553"/>
  <c r="A1004" i="553"/>
  <c r="A1005" i="553"/>
  <c r="A1006" i="553"/>
  <c r="A1007" i="553"/>
  <c r="A1008" i="553"/>
  <c r="A1009" i="553"/>
  <c r="A1010" i="553"/>
  <c r="A1011" i="553"/>
  <c r="A1012" i="553"/>
  <c r="A1013" i="553"/>
  <c r="A1014" i="553"/>
  <c r="A1015" i="553"/>
  <c r="A1016" i="553"/>
  <c r="A1017" i="553"/>
  <c r="A1018" i="553"/>
  <c r="A1019" i="553"/>
  <c r="A1020" i="553"/>
  <c r="A1021" i="553"/>
  <c r="A1022" i="553"/>
  <c r="A1023" i="553"/>
  <c r="A1024" i="553"/>
  <c r="A1025" i="553"/>
  <c r="A1026" i="553"/>
  <c r="A1027" i="553"/>
  <c r="A1028" i="553"/>
  <c r="A1029" i="553"/>
  <c r="A1030" i="553"/>
  <c r="A1031" i="553"/>
  <c r="A1032" i="553"/>
  <c r="A1033" i="553"/>
  <c r="A1034" i="553"/>
  <c r="A1035" i="553"/>
  <c r="A1036" i="553"/>
  <c r="A1037" i="553"/>
  <c r="A1038" i="553"/>
  <c r="A1039" i="553"/>
  <c r="A1040" i="553"/>
  <c r="A1041" i="553"/>
  <c r="A1042" i="553"/>
  <c r="A1043" i="553"/>
  <c r="A1044" i="553"/>
  <c r="A1045" i="553"/>
  <c r="A1046" i="553"/>
  <c r="A1047" i="553"/>
  <c r="A1048" i="553"/>
  <c r="A1049" i="553"/>
  <c r="A1050" i="553"/>
  <c r="A1051" i="553"/>
  <c r="A1052" i="553"/>
  <c r="A1053" i="553"/>
  <c r="A1054" i="553"/>
  <c r="A1055" i="553"/>
  <c r="A1056" i="553"/>
  <c r="A1057" i="553"/>
  <c r="A1058" i="553"/>
  <c r="A1059" i="553"/>
  <c r="A1060" i="553"/>
  <c r="A1061" i="553"/>
  <c r="A1062" i="553"/>
  <c r="A1063" i="553"/>
  <c r="A1064" i="553"/>
  <c r="A1065" i="553"/>
  <c r="A1066" i="553"/>
  <c r="A1067" i="553"/>
  <c r="A1068" i="553"/>
  <c r="A1069" i="553"/>
  <c r="A1070" i="553"/>
  <c r="A1071" i="553"/>
  <c r="A1072" i="553"/>
  <c r="A1073" i="553"/>
  <c r="A1074" i="553"/>
  <c r="A1075" i="553"/>
  <c r="A1076" i="553"/>
  <c r="A1077" i="553"/>
  <c r="A1078" i="553"/>
  <c r="A1079" i="553"/>
  <c r="A1080" i="553"/>
  <c r="F107" i="573"/>
  <c r="F106" i="573"/>
  <c r="F105" i="573"/>
  <c r="F104" i="573"/>
  <c r="BZ103" i="573"/>
  <c r="BY103" i="573"/>
  <c r="BX103" i="573"/>
  <c r="BW103" i="573"/>
  <c r="BV103" i="573"/>
  <c r="BU103" i="573"/>
  <c r="BT103" i="573"/>
  <c r="BS103" i="573"/>
  <c r="BR103" i="573"/>
  <c r="BQ103" i="573"/>
  <c r="BP103" i="573"/>
  <c r="BO103" i="573"/>
  <c r="BN103" i="573"/>
  <c r="BM103" i="573"/>
  <c r="BL103" i="573"/>
  <c r="BK103" i="573"/>
  <c r="BJ103" i="573"/>
  <c r="BI103" i="573"/>
  <c r="BH103" i="573"/>
  <c r="BG103" i="573"/>
  <c r="BF103" i="573"/>
  <c r="BE103" i="573"/>
  <c r="BD103" i="573"/>
  <c r="BC103" i="573"/>
  <c r="BB103" i="573"/>
  <c r="BA103" i="573"/>
  <c r="AZ103" i="573"/>
  <c r="AY103" i="573"/>
  <c r="AX103" i="573"/>
  <c r="AW103" i="573"/>
  <c r="AV103" i="573"/>
  <c r="AU103" i="573"/>
  <c r="AT103" i="573"/>
  <c r="AS103" i="573"/>
  <c r="AR103" i="573"/>
  <c r="AQ103" i="573"/>
  <c r="AP103" i="573"/>
  <c r="AO103" i="573"/>
  <c r="AN103" i="573"/>
  <c r="AM103" i="573"/>
  <c r="AL103" i="573"/>
  <c r="AK103" i="573"/>
  <c r="AJ103" i="573"/>
  <c r="AI103" i="573"/>
  <c r="AH103" i="573"/>
  <c r="AG103" i="573"/>
  <c r="AF103" i="573"/>
  <c r="AE103" i="573"/>
  <c r="AD103" i="573"/>
  <c r="AC103" i="573"/>
  <c r="AB103" i="573"/>
  <c r="AA103" i="573"/>
  <c r="Z103" i="573"/>
  <c r="Y103" i="573"/>
  <c r="X103" i="573"/>
  <c r="W103" i="573"/>
  <c r="V103" i="573"/>
  <c r="U103" i="573"/>
  <c r="T103" i="573"/>
  <c r="S103" i="573"/>
  <c r="R103" i="573"/>
  <c r="Q103" i="573"/>
  <c r="P103" i="573"/>
  <c r="O103" i="573"/>
  <c r="N103" i="573"/>
  <c r="M103" i="573"/>
  <c r="L103" i="573"/>
  <c r="K103" i="573"/>
  <c r="J103" i="573"/>
  <c r="I103" i="573"/>
  <c r="F103" i="573"/>
  <c r="A806" i="553"/>
  <c r="A807" i="553"/>
  <c r="H85" i="573"/>
  <c r="F85" i="573"/>
  <c r="H84" i="573"/>
  <c r="F84" i="573"/>
  <c r="F83" i="573"/>
  <c r="A804" i="553"/>
  <c r="A805" i="553"/>
  <c r="H82" i="573"/>
  <c r="F82" i="573"/>
  <c r="H81" i="573"/>
  <c r="F81" i="573"/>
  <c r="F80" i="573"/>
  <c r="A802" i="553"/>
  <c r="A803" i="553"/>
  <c r="H79" i="573"/>
  <c r="F79" i="573"/>
  <c r="H78" i="573"/>
  <c r="F78" i="573"/>
  <c r="F77" i="573"/>
  <c r="A800" i="553"/>
  <c r="A801" i="553"/>
  <c r="H76" i="573"/>
  <c r="F76" i="573"/>
  <c r="H75" i="573"/>
  <c r="F75" i="573"/>
  <c r="F74" i="573"/>
  <c r="A798" i="553"/>
  <c r="A799" i="553"/>
  <c r="H73" i="573"/>
  <c r="F73" i="573"/>
  <c r="H72" i="573"/>
  <c r="F72" i="573"/>
  <c r="F71" i="573"/>
  <c r="A796" i="553"/>
  <c r="A797" i="553"/>
  <c r="H70" i="573"/>
  <c r="F70" i="573"/>
  <c r="H69" i="573"/>
  <c r="F69" i="573"/>
  <c r="F68" i="573"/>
  <c r="A794" i="553" l="1"/>
  <c r="A795" i="553"/>
  <c r="H67" i="573"/>
  <c r="F67" i="573"/>
  <c r="H66" i="573"/>
  <c r="F66" i="573"/>
  <c r="F65" i="573"/>
  <c r="I25" i="573"/>
  <c r="I26" i="573"/>
  <c r="I27" i="573"/>
  <c r="I28" i="573"/>
  <c r="I24" i="573"/>
  <c r="A787" i="553"/>
  <c r="A788" i="553"/>
  <c r="A789" i="553"/>
  <c r="A790" i="553"/>
  <c r="A791" i="553"/>
  <c r="A792" i="553"/>
  <c r="A793" i="553"/>
  <c r="BY98" i="573"/>
  <c r="BY93" i="573"/>
  <c r="BY92" i="573"/>
  <c r="BY91" i="573"/>
  <c r="BY90" i="573"/>
  <c r="BY89" i="573"/>
  <c r="BY23" i="573"/>
  <c r="BY19" i="573" s="1"/>
  <c r="BY20" i="573"/>
  <c r="A780" i="553"/>
  <c r="A781" i="553"/>
  <c r="A782" i="553"/>
  <c r="A783" i="553"/>
  <c r="A784" i="553"/>
  <c r="A785" i="553"/>
  <c r="A786" i="553"/>
  <c r="BX98" i="573"/>
  <c r="BX93" i="573"/>
  <c r="BX92" i="573"/>
  <c r="BX91" i="573"/>
  <c r="BX90" i="573"/>
  <c r="BX89" i="573"/>
  <c r="BX23" i="573"/>
  <c r="BX20" i="573"/>
  <c r="BX19" i="573" s="1"/>
  <c r="BY88" i="573" l="1"/>
  <c r="BX88" i="573"/>
  <c r="A773" i="553"/>
  <c r="A774" i="553"/>
  <c r="A775" i="553"/>
  <c r="A776" i="553"/>
  <c r="A777" i="553"/>
  <c r="A778" i="553"/>
  <c r="A779" i="553"/>
  <c r="BW98" i="573"/>
  <c r="BW93" i="573"/>
  <c r="BW92" i="573"/>
  <c r="BW91" i="573"/>
  <c r="BW90" i="573"/>
  <c r="BW89" i="573"/>
  <c r="BW23" i="573"/>
  <c r="BW19" i="573" s="1"/>
  <c r="BW20" i="573"/>
  <c r="A766" i="553"/>
  <c r="A767" i="553"/>
  <c r="A768" i="553"/>
  <c r="A769" i="553"/>
  <c r="A770" i="553"/>
  <c r="A771" i="553"/>
  <c r="A772" i="553"/>
  <c r="BV98" i="573"/>
  <c r="BV93" i="573"/>
  <c r="BV92" i="573"/>
  <c r="BV91" i="573"/>
  <c r="BV90" i="573"/>
  <c r="BV89" i="573"/>
  <c r="BV23" i="573"/>
  <c r="BV20" i="573"/>
  <c r="A759" i="553"/>
  <c r="A760" i="553"/>
  <c r="A761" i="553"/>
  <c r="A762" i="553"/>
  <c r="A763" i="553"/>
  <c r="A764" i="553"/>
  <c r="A765" i="553"/>
  <c r="BU98" i="573"/>
  <c r="BU93" i="573"/>
  <c r="BU92" i="573"/>
  <c r="BU91" i="573"/>
  <c r="BU90" i="573"/>
  <c r="BU89" i="573"/>
  <c r="BU23" i="573"/>
  <c r="BU20" i="573"/>
  <c r="A752" i="553"/>
  <c r="A753" i="553"/>
  <c r="A754" i="553"/>
  <c r="A755" i="553"/>
  <c r="A756" i="553"/>
  <c r="A757" i="553"/>
  <c r="A758" i="553"/>
  <c r="BT98" i="573"/>
  <c r="BT93" i="573"/>
  <c r="BT92" i="573"/>
  <c r="BT91" i="573"/>
  <c r="BT90" i="573"/>
  <c r="BT89" i="573"/>
  <c r="BT23" i="573"/>
  <c r="BT20" i="573"/>
  <c r="A745" i="553"/>
  <c r="A746" i="553"/>
  <c r="A747" i="553"/>
  <c r="A748" i="553"/>
  <c r="A749" i="553"/>
  <c r="A750" i="553"/>
  <c r="A751" i="553"/>
  <c r="BS98" i="573"/>
  <c r="BS93" i="573"/>
  <c r="BS92" i="573"/>
  <c r="BS91" i="573"/>
  <c r="BS90" i="573"/>
  <c r="BS89" i="573"/>
  <c r="BS23" i="573"/>
  <c r="BS20" i="573"/>
  <c r="A738" i="553"/>
  <c r="A739" i="553"/>
  <c r="A740" i="553"/>
  <c r="A741" i="553"/>
  <c r="A742" i="553"/>
  <c r="A743" i="553"/>
  <c r="A744" i="553"/>
  <c r="BR98" i="573"/>
  <c r="BR93" i="573"/>
  <c r="BR92" i="573"/>
  <c r="BR91" i="573"/>
  <c r="BR90" i="573"/>
  <c r="BR89" i="573"/>
  <c r="BR23" i="573"/>
  <c r="BR20" i="573"/>
  <c r="A731" i="553"/>
  <c r="A732" i="553"/>
  <c r="A733" i="553"/>
  <c r="A734" i="553"/>
  <c r="A735" i="553"/>
  <c r="A736" i="553"/>
  <c r="A737" i="553"/>
  <c r="BQ98" i="573"/>
  <c r="BQ93" i="573"/>
  <c r="BQ92" i="573"/>
  <c r="BQ91" i="573"/>
  <c r="BQ90" i="573"/>
  <c r="BQ89" i="573"/>
  <c r="BQ23" i="573"/>
  <c r="BQ20" i="573"/>
  <c r="A724" i="553"/>
  <c r="A725" i="553"/>
  <c r="A726" i="553"/>
  <c r="A727" i="553"/>
  <c r="A728" i="553"/>
  <c r="A729" i="553"/>
  <c r="A730" i="553"/>
  <c r="BP98" i="573"/>
  <c r="BP93" i="573"/>
  <c r="BP92" i="573"/>
  <c r="BP91" i="573"/>
  <c r="BP90" i="573"/>
  <c r="BP89" i="573"/>
  <c r="BP23" i="573"/>
  <c r="BP19" i="573" s="1"/>
  <c r="BP20" i="573"/>
  <c r="A717" i="553"/>
  <c r="A718" i="553"/>
  <c r="A719" i="553"/>
  <c r="A720" i="553"/>
  <c r="A721" i="553"/>
  <c r="A722" i="553"/>
  <c r="A723" i="553"/>
  <c r="BO98" i="573"/>
  <c r="BO93" i="573"/>
  <c r="BO92" i="573"/>
  <c r="BO91" i="573"/>
  <c r="BO90" i="573"/>
  <c r="BO89" i="573"/>
  <c r="BO23" i="573"/>
  <c r="BO20" i="573"/>
  <c r="A710" i="553"/>
  <c r="A711" i="553"/>
  <c r="A712" i="553"/>
  <c r="A713" i="553"/>
  <c r="A714" i="553"/>
  <c r="A715" i="553"/>
  <c r="A716" i="553"/>
  <c r="BN98" i="573"/>
  <c r="BN93" i="573"/>
  <c r="BN92" i="573"/>
  <c r="BN91" i="573"/>
  <c r="BN90" i="573"/>
  <c r="BN89" i="573"/>
  <c r="BN23" i="573"/>
  <c r="BN20" i="573"/>
  <c r="A703" i="553"/>
  <c r="A704" i="553"/>
  <c r="A705" i="553"/>
  <c r="A706" i="553"/>
  <c r="A707" i="553"/>
  <c r="A708" i="553"/>
  <c r="A709" i="553"/>
  <c r="BM98" i="573"/>
  <c r="BM93" i="573"/>
  <c r="BM92" i="573"/>
  <c r="BM91" i="573"/>
  <c r="BM90" i="573"/>
  <c r="BM89" i="573"/>
  <c r="BM23" i="573"/>
  <c r="BM20" i="573"/>
  <c r="A696" i="553"/>
  <c r="A697" i="553"/>
  <c r="A698" i="553"/>
  <c r="A699" i="553"/>
  <c r="A700" i="553"/>
  <c r="A701" i="553"/>
  <c r="A702" i="553"/>
  <c r="BL98" i="573"/>
  <c r="BL93" i="573"/>
  <c r="BL92" i="573"/>
  <c r="BL91" i="573"/>
  <c r="BL90" i="573"/>
  <c r="BL89" i="573"/>
  <c r="BL23" i="573"/>
  <c r="BL20" i="573"/>
  <c r="A689" i="553"/>
  <c r="A690" i="553"/>
  <c r="A691" i="553"/>
  <c r="A692" i="553"/>
  <c r="A693" i="553"/>
  <c r="A694" i="553"/>
  <c r="A695" i="553"/>
  <c r="BK98" i="573"/>
  <c r="BK93" i="573"/>
  <c r="BK92" i="573"/>
  <c r="BK91" i="573"/>
  <c r="BK90" i="573"/>
  <c r="BK89" i="573"/>
  <c r="BK23" i="573"/>
  <c r="BK20" i="573"/>
  <c r="A682" i="553"/>
  <c r="A683" i="553"/>
  <c r="A684" i="553"/>
  <c r="A685" i="553"/>
  <c r="A686" i="553"/>
  <c r="A687" i="553"/>
  <c r="A688" i="553"/>
  <c r="BJ98" i="573"/>
  <c r="BJ93" i="573"/>
  <c r="BJ92" i="573"/>
  <c r="BJ91" i="573"/>
  <c r="BJ90" i="573"/>
  <c r="BJ89" i="573"/>
  <c r="BJ23" i="573"/>
  <c r="BJ20" i="573"/>
  <c r="A675" i="553"/>
  <c r="A676" i="553"/>
  <c r="A677" i="553"/>
  <c r="A678" i="553"/>
  <c r="A679" i="553"/>
  <c r="A680" i="553"/>
  <c r="A681" i="553"/>
  <c r="BI98" i="573"/>
  <c r="BI93" i="573"/>
  <c r="BI92" i="573"/>
  <c r="BI91" i="573"/>
  <c r="BI90" i="573"/>
  <c r="BI89" i="573"/>
  <c r="BI23" i="573"/>
  <c r="BI20" i="573"/>
  <c r="A668" i="553"/>
  <c r="A669" i="553"/>
  <c r="A670" i="553"/>
  <c r="A671" i="553"/>
  <c r="A672" i="553"/>
  <c r="A673" i="553"/>
  <c r="A674" i="553"/>
  <c r="BH98" i="573"/>
  <c r="BH93" i="573"/>
  <c r="BH92" i="573"/>
  <c r="BH91" i="573"/>
  <c r="BH90" i="573"/>
  <c r="BH89" i="573"/>
  <c r="BH23" i="573"/>
  <c r="BH19" i="573" s="1"/>
  <c r="BH20" i="573"/>
  <c r="A661" i="553"/>
  <c r="A662" i="553"/>
  <c r="A663" i="553"/>
  <c r="A664" i="553"/>
  <c r="A665" i="553"/>
  <c r="A666" i="553"/>
  <c r="A667" i="553"/>
  <c r="BG98" i="573"/>
  <c r="BG93" i="573"/>
  <c r="BG92" i="573"/>
  <c r="BG91" i="573"/>
  <c r="BG90" i="573"/>
  <c r="BG89" i="573"/>
  <c r="BG23" i="573"/>
  <c r="BG20" i="573"/>
  <c r="A654" i="553"/>
  <c r="A655" i="553"/>
  <c r="A656" i="553"/>
  <c r="A657" i="553"/>
  <c r="A658" i="553"/>
  <c r="A659" i="553"/>
  <c r="A660" i="553"/>
  <c r="BF98" i="573"/>
  <c r="BF93" i="573"/>
  <c r="BF92" i="573"/>
  <c r="BF91" i="573"/>
  <c r="BF90" i="573"/>
  <c r="BF89" i="573"/>
  <c r="BF23" i="573"/>
  <c r="BF20" i="573"/>
  <c r="A647" i="553"/>
  <c r="A648" i="553"/>
  <c r="A649" i="553"/>
  <c r="A650" i="553"/>
  <c r="A651" i="553"/>
  <c r="A652" i="553"/>
  <c r="A653" i="553"/>
  <c r="BE98" i="573"/>
  <c r="BE93" i="573"/>
  <c r="BE92" i="573"/>
  <c r="BE91" i="573"/>
  <c r="BE90" i="573"/>
  <c r="BE89" i="573"/>
  <c r="BE23" i="573"/>
  <c r="BE20" i="573"/>
  <c r="A640" i="553"/>
  <c r="A641" i="553"/>
  <c r="A642" i="553"/>
  <c r="A643" i="553"/>
  <c r="A644" i="553"/>
  <c r="A645" i="553"/>
  <c r="A646" i="553"/>
  <c r="BD98" i="573"/>
  <c r="BD93" i="573"/>
  <c r="BD92" i="573"/>
  <c r="BD91" i="573"/>
  <c r="BD90" i="573"/>
  <c r="BD89" i="573"/>
  <c r="BD23" i="573"/>
  <c r="BD20" i="573"/>
  <c r="A633" i="553"/>
  <c r="A634" i="553"/>
  <c r="A635" i="553"/>
  <c r="A636" i="553"/>
  <c r="A637" i="553"/>
  <c r="A638" i="553"/>
  <c r="A639" i="553"/>
  <c r="BC98" i="573"/>
  <c r="BC93" i="573"/>
  <c r="BC92" i="573"/>
  <c r="BC91" i="573"/>
  <c r="BC90" i="573"/>
  <c r="BC89" i="573"/>
  <c r="BC23" i="573"/>
  <c r="BC20" i="573"/>
  <c r="A626" i="553"/>
  <c r="A627" i="553"/>
  <c r="A628" i="553"/>
  <c r="A629" i="553"/>
  <c r="A630" i="553"/>
  <c r="A631" i="553"/>
  <c r="A632" i="553"/>
  <c r="BB98" i="573"/>
  <c r="BB93" i="573"/>
  <c r="BB92" i="573"/>
  <c r="BB91" i="573"/>
  <c r="BB90" i="573"/>
  <c r="BB89" i="573"/>
  <c r="BB23" i="573"/>
  <c r="BB20" i="573"/>
  <c r="A619" i="553"/>
  <c r="A620" i="553"/>
  <c r="A621" i="553"/>
  <c r="A622" i="553"/>
  <c r="A623" i="553"/>
  <c r="A624" i="553"/>
  <c r="A625" i="553"/>
  <c r="BA98" i="573"/>
  <c r="BA93" i="573"/>
  <c r="BA92" i="573"/>
  <c r="BA91" i="573"/>
  <c r="BA90" i="573"/>
  <c r="BA89" i="573"/>
  <c r="BA23" i="573"/>
  <c r="BA20" i="573"/>
  <c r="A612" i="553"/>
  <c r="A613" i="553"/>
  <c r="A614" i="553"/>
  <c r="A615" i="553"/>
  <c r="A616" i="553"/>
  <c r="A617" i="553"/>
  <c r="A618" i="553"/>
  <c r="AZ98" i="573"/>
  <c r="AZ93" i="573"/>
  <c r="AZ92" i="573"/>
  <c r="AZ91" i="573"/>
  <c r="AZ90" i="573"/>
  <c r="AZ89" i="573"/>
  <c r="AZ23" i="573"/>
  <c r="AZ19" i="573" s="1"/>
  <c r="AZ20" i="573"/>
  <c r="A605" i="553"/>
  <c r="A606" i="553"/>
  <c r="A607" i="553"/>
  <c r="A608" i="553"/>
  <c r="A609" i="553"/>
  <c r="A610" i="553"/>
  <c r="A611" i="553"/>
  <c r="AY98" i="573"/>
  <c r="AY93" i="573"/>
  <c r="AY92" i="573"/>
  <c r="AY91" i="573"/>
  <c r="AY90" i="573"/>
  <c r="AY89" i="573"/>
  <c r="AY23" i="573"/>
  <c r="AY20" i="573"/>
  <c r="A598" i="553"/>
  <c r="A599" i="553"/>
  <c r="A600" i="553"/>
  <c r="A601" i="553"/>
  <c r="A602" i="553"/>
  <c r="A603" i="553"/>
  <c r="A604" i="553"/>
  <c r="AX98" i="573"/>
  <c r="AX93" i="573"/>
  <c r="AX92" i="573"/>
  <c r="AX91" i="573"/>
  <c r="AX90" i="573"/>
  <c r="AX89" i="573"/>
  <c r="AX23" i="573"/>
  <c r="AX20" i="573"/>
  <c r="A591" i="553"/>
  <c r="A592" i="553"/>
  <c r="A593" i="553"/>
  <c r="A594" i="553"/>
  <c r="A595" i="553"/>
  <c r="A596" i="553"/>
  <c r="A597" i="553"/>
  <c r="AW98" i="573"/>
  <c r="AW93" i="573"/>
  <c r="AW92" i="573"/>
  <c r="AW91" i="573"/>
  <c r="AW90" i="573"/>
  <c r="AW89" i="573"/>
  <c r="AW23" i="573"/>
  <c r="AW20" i="573"/>
  <c r="A584" i="553"/>
  <c r="A585" i="553"/>
  <c r="A586" i="553"/>
  <c r="A587" i="553"/>
  <c r="A588" i="553"/>
  <c r="A589" i="553"/>
  <c r="A590" i="553"/>
  <c r="AV98" i="573"/>
  <c r="AV93" i="573"/>
  <c r="AV92" i="573"/>
  <c r="AV91" i="573"/>
  <c r="AV90" i="573"/>
  <c r="AV89" i="573"/>
  <c r="AV23" i="573"/>
  <c r="AV20" i="573"/>
  <c r="A577" i="553"/>
  <c r="A578" i="553"/>
  <c r="A579" i="553"/>
  <c r="A580" i="553"/>
  <c r="A581" i="553"/>
  <c r="A582" i="553"/>
  <c r="A583" i="553"/>
  <c r="AU98" i="573"/>
  <c r="AU93" i="573"/>
  <c r="AU92" i="573"/>
  <c r="AU91" i="573"/>
  <c r="AU90" i="573"/>
  <c r="AU89" i="573"/>
  <c r="AU23" i="573"/>
  <c r="AU20" i="573"/>
  <c r="A570" i="553"/>
  <c r="A571" i="553"/>
  <c r="A572" i="553"/>
  <c r="A573" i="553"/>
  <c r="A574" i="553"/>
  <c r="A575" i="553"/>
  <c r="A576" i="553"/>
  <c r="AT98" i="573"/>
  <c r="AT93" i="573"/>
  <c r="AT92" i="573"/>
  <c r="AT91" i="573"/>
  <c r="AT90" i="573"/>
  <c r="AT89" i="573"/>
  <c r="AT23" i="573"/>
  <c r="AT20" i="573"/>
  <c r="A563" i="553"/>
  <c r="A564" i="553"/>
  <c r="A565" i="553"/>
  <c r="A566" i="553"/>
  <c r="A567" i="553"/>
  <c r="A568" i="553"/>
  <c r="A569" i="553"/>
  <c r="AS98" i="573"/>
  <c r="AS93" i="573"/>
  <c r="AS92" i="573"/>
  <c r="AS91" i="573"/>
  <c r="AS90" i="573"/>
  <c r="AS89" i="573"/>
  <c r="AS23" i="573"/>
  <c r="AS20" i="573"/>
  <c r="A556" i="553"/>
  <c r="A557" i="553"/>
  <c r="A558" i="553"/>
  <c r="A559" i="553"/>
  <c r="A560" i="553"/>
  <c r="A561" i="553"/>
  <c r="A562" i="553"/>
  <c r="AR98" i="573"/>
  <c r="AR93" i="573"/>
  <c r="AR92" i="573"/>
  <c r="AR91" i="573"/>
  <c r="AR90" i="573"/>
  <c r="AR89" i="573"/>
  <c r="AR23" i="573"/>
  <c r="AR20" i="573"/>
  <c r="A549" i="553"/>
  <c r="A550" i="553"/>
  <c r="A551" i="553"/>
  <c r="A552" i="553"/>
  <c r="A553" i="553"/>
  <c r="A554" i="553"/>
  <c r="A555" i="553"/>
  <c r="AQ98" i="573"/>
  <c r="AQ93" i="573"/>
  <c r="AQ92" i="573"/>
  <c r="AQ91" i="573"/>
  <c r="AQ90" i="573"/>
  <c r="AQ89" i="573"/>
  <c r="AQ23" i="573"/>
  <c r="AQ20" i="573"/>
  <c r="A542" i="553"/>
  <c r="A543" i="553"/>
  <c r="A544" i="553"/>
  <c r="A545" i="553"/>
  <c r="A546" i="553"/>
  <c r="A547" i="553"/>
  <c r="A548" i="553"/>
  <c r="AP98" i="573"/>
  <c r="AP93" i="573"/>
  <c r="AP92" i="573"/>
  <c r="AP91" i="573"/>
  <c r="AP90" i="573"/>
  <c r="AP89" i="573"/>
  <c r="AP23" i="573"/>
  <c r="AP20" i="573"/>
  <c r="A535" i="553"/>
  <c r="A536" i="553"/>
  <c r="A537" i="553"/>
  <c r="A538" i="553"/>
  <c r="A539" i="553"/>
  <c r="A540" i="553"/>
  <c r="A541" i="553"/>
  <c r="AO98" i="573"/>
  <c r="AO93" i="573"/>
  <c r="AO92" i="573"/>
  <c r="AO91" i="573"/>
  <c r="AO90" i="573"/>
  <c r="AO89" i="573"/>
  <c r="AO23" i="573"/>
  <c r="AO20" i="573"/>
  <c r="A528" i="553"/>
  <c r="A529" i="553"/>
  <c r="A530" i="553"/>
  <c r="A531" i="553"/>
  <c r="A532" i="553"/>
  <c r="A533" i="553"/>
  <c r="A534" i="553"/>
  <c r="AN98" i="573"/>
  <c r="AN93" i="573"/>
  <c r="AN92" i="573"/>
  <c r="AN91" i="573"/>
  <c r="AN90" i="573"/>
  <c r="AN89" i="573"/>
  <c r="AN23" i="573"/>
  <c r="AN20" i="573"/>
  <c r="A521" i="553"/>
  <c r="A522" i="553"/>
  <c r="A523" i="553"/>
  <c r="A524" i="553"/>
  <c r="A525" i="553"/>
  <c r="A526" i="553"/>
  <c r="A527" i="553"/>
  <c r="AM98" i="573"/>
  <c r="AM93" i="573"/>
  <c r="AM92" i="573"/>
  <c r="AM91" i="573"/>
  <c r="AM90" i="573"/>
  <c r="AM89" i="573"/>
  <c r="AM23" i="573"/>
  <c r="AM20" i="573"/>
  <c r="A514" i="553"/>
  <c r="A515" i="553"/>
  <c r="A516" i="553"/>
  <c r="A517" i="553"/>
  <c r="A518" i="553"/>
  <c r="A519" i="553"/>
  <c r="A520" i="553"/>
  <c r="AL98" i="573"/>
  <c r="AL93" i="573"/>
  <c r="AL92" i="573"/>
  <c r="AL91" i="573"/>
  <c r="AL90" i="573"/>
  <c r="AL89" i="573"/>
  <c r="AL23" i="573"/>
  <c r="AL20" i="573"/>
  <c r="A507" i="553"/>
  <c r="A508" i="553"/>
  <c r="A509" i="553"/>
  <c r="A510" i="553"/>
  <c r="A511" i="553"/>
  <c r="A512" i="553"/>
  <c r="A513" i="553"/>
  <c r="AK98" i="573"/>
  <c r="AK93" i="573"/>
  <c r="AK92" i="573"/>
  <c r="AK91" i="573"/>
  <c r="AK90" i="573"/>
  <c r="AK89" i="573"/>
  <c r="AK23" i="573"/>
  <c r="AK19" i="573" s="1"/>
  <c r="AK20" i="573"/>
  <c r="A500" i="553"/>
  <c r="A501" i="553"/>
  <c r="A502" i="553"/>
  <c r="A503" i="553"/>
  <c r="A504" i="553"/>
  <c r="A505" i="553"/>
  <c r="A506" i="553"/>
  <c r="AJ98" i="573"/>
  <c r="AJ93" i="573"/>
  <c r="AJ92" i="573"/>
  <c r="AJ91" i="573"/>
  <c r="AJ90" i="573"/>
  <c r="AJ89" i="573"/>
  <c r="AJ23" i="573"/>
  <c r="AJ20" i="573"/>
  <c r="A493" i="553"/>
  <c r="A494" i="553"/>
  <c r="A495" i="553"/>
  <c r="A496" i="553"/>
  <c r="A497" i="553"/>
  <c r="A498" i="553"/>
  <c r="A499" i="553"/>
  <c r="AI98" i="573"/>
  <c r="AI93" i="573"/>
  <c r="AI92" i="573"/>
  <c r="AI91" i="573"/>
  <c r="AI90" i="573"/>
  <c r="AI89" i="573"/>
  <c r="AI23" i="573"/>
  <c r="AI19" i="573" s="1"/>
  <c r="AI20" i="573"/>
  <c r="A486" i="553"/>
  <c r="A487" i="553"/>
  <c r="A488" i="553"/>
  <c r="A489" i="553"/>
  <c r="A490" i="553"/>
  <c r="A491" i="553"/>
  <c r="A492" i="553"/>
  <c r="AH98" i="573"/>
  <c r="AH93" i="573"/>
  <c r="AH92" i="573"/>
  <c r="AH91" i="573"/>
  <c r="AH90" i="573"/>
  <c r="AH89" i="573"/>
  <c r="AH23" i="573"/>
  <c r="AH20" i="573"/>
  <c r="A479" i="553"/>
  <c r="A480" i="553"/>
  <c r="A481" i="553"/>
  <c r="A482" i="553"/>
  <c r="A483" i="553"/>
  <c r="A484" i="553"/>
  <c r="A485" i="553"/>
  <c r="AG98" i="573"/>
  <c r="AG93" i="573"/>
  <c r="AG92" i="573"/>
  <c r="AG91" i="573"/>
  <c r="AG90" i="573"/>
  <c r="AG89" i="573"/>
  <c r="AG23" i="573"/>
  <c r="AG20" i="573"/>
  <c r="A472" i="553"/>
  <c r="A473" i="553"/>
  <c r="A474" i="553"/>
  <c r="A475" i="553"/>
  <c r="A476" i="553"/>
  <c r="A477" i="553"/>
  <c r="A478" i="553"/>
  <c r="AF98" i="573"/>
  <c r="AF93" i="573"/>
  <c r="AF92" i="573"/>
  <c r="AF91" i="573"/>
  <c r="AF90" i="573"/>
  <c r="AF89" i="573"/>
  <c r="AF23" i="573"/>
  <c r="AF20" i="573"/>
  <c r="A465" i="553"/>
  <c r="A466" i="553"/>
  <c r="A467" i="553"/>
  <c r="A468" i="553"/>
  <c r="A469" i="553"/>
  <c r="A470" i="553"/>
  <c r="A471" i="553"/>
  <c r="AE98" i="573"/>
  <c r="AE93" i="573"/>
  <c r="AE92" i="573"/>
  <c r="AE91" i="573"/>
  <c r="AE90" i="573"/>
  <c r="AE89" i="573"/>
  <c r="AE23" i="573"/>
  <c r="AE20" i="573"/>
  <c r="A458" i="553"/>
  <c r="A459" i="553"/>
  <c r="A460" i="553"/>
  <c r="A461" i="553"/>
  <c r="A462" i="553"/>
  <c r="A463" i="553"/>
  <c r="A464" i="553"/>
  <c r="AD98" i="573"/>
  <c r="AD93" i="573"/>
  <c r="AD92" i="573"/>
  <c r="AD91" i="573"/>
  <c r="AD90" i="573"/>
  <c r="AD89" i="573"/>
  <c r="AD23" i="573"/>
  <c r="AD20" i="573"/>
  <c r="A451" i="553"/>
  <c r="A452" i="553"/>
  <c r="A453" i="553"/>
  <c r="A454" i="553"/>
  <c r="A455" i="553"/>
  <c r="A456" i="553"/>
  <c r="A457" i="553"/>
  <c r="AC98" i="573"/>
  <c r="AC93" i="573"/>
  <c r="AC92" i="573"/>
  <c r="AC91" i="573"/>
  <c r="AC90" i="573"/>
  <c r="AC89" i="573"/>
  <c r="AC23" i="573"/>
  <c r="AC19" i="573" s="1"/>
  <c r="AC20" i="573"/>
  <c r="A445" i="553"/>
  <c r="A446" i="553"/>
  <c r="A447" i="553"/>
  <c r="A448" i="553"/>
  <c r="A449" i="553"/>
  <c r="A450" i="553"/>
  <c r="AB98" i="573"/>
  <c r="AB93" i="573"/>
  <c r="AB92" i="573"/>
  <c r="AB91" i="573"/>
  <c r="AB90" i="573"/>
  <c r="AB89" i="573"/>
  <c r="AB23" i="573"/>
  <c r="AB20" i="573"/>
  <c r="A438" i="553"/>
  <c r="A439" i="553"/>
  <c r="A440" i="553"/>
  <c r="A441" i="553"/>
  <c r="A442" i="553"/>
  <c r="A443" i="553"/>
  <c r="A444" i="553"/>
  <c r="AA98" i="573"/>
  <c r="AA93" i="573"/>
  <c r="AA92" i="573"/>
  <c r="AA91" i="573"/>
  <c r="AA90" i="573"/>
  <c r="AA89" i="573"/>
  <c r="AA23" i="573"/>
  <c r="AA20" i="573"/>
  <c r="A431" i="553"/>
  <c r="A432" i="553"/>
  <c r="A433" i="553"/>
  <c r="A434" i="553"/>
  <c r="A435" i="553"/>
  <c r="A436" i="553"/>
  <c r="A437" i="553"/>
  <c r="Z98" i="573"/>
  <c r="Z93" i="573"/>
  <c r="Z92" i="573"/>
  <c r="Z91" i="573"/>
  <c r="Z90" i="573"/>
  <c r="Z89" i="573"/>
  <c r="Z23" i="573"/>
  <c r="Z20" i="573"/>
  <c r="A424" i="553"/>
  <c r="A425" i="553"/>
  <c r="A426" i="553"/>
  <c r="A427" i="553"/>
  <c r="A428" i="553"/>
  <c r="A429" i="553"/>
  <c r="A430" i="553"/>
  <c r="Y98" i="573"/>
  <c r="Y93" i="573"/>
  <c r="Y92" i="573"/>
  <c r="Y91" i="573"/>
  <c r="Y90" i="573"/>
  <c r="Y89" i="573"/>
  <c r="Y23" i="573"/>
  <c r="Y20" i="573"/>
  <c r="A417" i="553"/>
  <c r="A418" i="553"/>
  <c r="A419" i="553"/>
  <c r="A420" i="553"/>
  <c r="A421" i="553"/>
  <c r="A422" i="553"/>
  <c r="A423" i="553"/>
  <c r="X98" i="573"/>
  <c r="X93" i="573"/>
  <c r="X92" i="573"/>
  <c r="X91" i="573"/>
  <c r="X90" i="573"/>
  <c r="X89" i="573"/>
  <c r="X23" i="573"/>
  <c r="X20" i="573"/>
  <c r="A410" i="553"/>
  <c r="A411" i="553"/>
  <c r="A412" i="553"/>
  <c r="A413" i="553"/>
  <c r="A414" i="553"/>
  <c r="A415" i="553"/>
  <c r="A416" i="553"/>
  <c r="W98" i="573"/>
  <c r="W93" i="573"/>
  <c r="W92" i="573"/>
  <c r="W91" i="573"/>
  <c r="W90" i="573"/>
  <c r="W89" i="573"/>
  <c r="W23" i="573"/>
  <c r="W20" i="573"/>
  <c r="A403" i="553"/>
  <c r="A404" i="553"/>
  <c r="A405" i="553"/>
  <c r="A406" i="553"/>
  <c r="A407" i="553"/>
  <c r="A408" i="553"/>
  <c r="A409" i="553"/>
  <c r="V98" i="573"/>
  <c r="V93" i="573"/>
  <c r="V92" i="573"/>
  <c r="V91" i="573"/>
  <c r="V90" i="573"/>
  <c r="V89" i="573"/>
  <c r="V23" i="573"/>
  <c r="V19" i="573" s="1"/>
  <c r="V20" i="573"/>
  <c r="A396" i="553"/>
  <c r="A397" i="553"/>
  <c r="A398" i="553"/>
  <c r="A399" i="553"/>
  <c r="A400" i="553"/>
  <c r="A401" i="553"/>
  <c r="A402" i="553"/>
  <c r="U98" i="573"/>
  <c r="U93" i="573"/>
  <c r="U92" i="573"/>
  <c r="U91" i="573"/>
  <c r="U90" i="573"/>
  <c r="U89" i="573"/>
  <c r="U23" i="573"/>
  <c r="U20" i="573"/>
  <c r="A389" i="553"/>
  <c r="A390" i="553"/>
  <c r="A391" i="553"/>
  <c r="A392" i="553"/>
  <c r="A393" i="553"/>
  <c r="A394" i="553"/>
  <c r="A395" i="553"/>
  <c r="T98" i="573"/>
  <c r="T93" i="573"/>
  <c r="T92" i="573"/>
  <c r="T91" i="573"/>
  <c r="T90" i="573"/>
  <c r="T89" i="573"/>
  <c r="T23" i="573"/>
  <c r="T20" i="573"/>
  <c r="A382" i="553"/>
  <c r="A383" i="553"/>
  <c r="A384" i="553"/>
  <c r="A385" i="553"/>
  <c r="A386" i="553"/>
  <c r="A387" i="553"/>
  <c r="A388" i="553"/>
  <c r="S98" i="573"/>
  <c r="S93" i="573"/>
  <c r="S92" i="573"/>
  <c r="S91" i="573"/>
  <c r="S90" i="573"/>
  <c r="S89" i="573"/>
  <c r="S23" i="573"/>
  <c r="S20" i="573"/>
  <c r="A375" i="553"/>
  <c r="A376" i="553"/>
  <c r="A377" i="553"/>
  <c r="A378" i="553"/>
  <c r="A379" i="553"/>
  <c r="A380" i="553"/>
  <c r="A381" i="553"/>
  <c r="R98" i="573"/>
  <c r="R93" i="573"/>
  <c r="R92" i="573"/>
  <c r="R91" i="573"/>
  <c r="R90" i="573"/>
  <c r="R89" i="573"/>
  <c r="R23" i="573"/>
  <c r="R20" i="573"/>
  <c r="A368" i="553"/>
  <c r="A369" i="553"/>
  <c r="A370" i="553"/>
  <c r="A371" i="553"/>
  <c r="A372" i="553"/>
  <c r="A373" i="553"/>
  <c r="A374" i="553"/>
  <c r="Q98" i="573"/>
  <c r="Q93" i="573"/>
  <c r="Q92" i="573"/>
  <c r="Q91" i="573"/>
  <c r="Q90" i="573"/>
  <c r="Q89" i="573"/>
  <c r="Q23" i="573"/>
  <c r="Q20" i="573"/>
  <c r="A361" i="553"/>
  <c r="A362" i="553"/>
  <c r="A363" i="553"/>
  <c r="A364" i="553"/>
  <c r="A365" i="553"/>
  <c r="A366" i="553"/>
  <c r="A367" i="553"/>
  <c r="P98" i="573"/>
  <c r="P93" i="573"/>
  <c r="P92" i="573"/>
  <c r="P91" i="573"/>
  <c r="P90" i="573"/>
  <c r="P89" i="573"/>
  <c r="P23" i="573"/>
  <c r="P20" i="573"/>
  <c r="A354" i="553"/>
  <c r="A355" i="553"/>
  <c r="A356" i="553"/>
  <c r="A357" i="553"/>
  <c r="A358" i="553"/>
  <c r="A359" i="553"/>
  <c r="A360" i="553"/>
  <c r="O98" i="573"/>
  <c r="O93" i="573"/>
  <c r="O92" i="573"/>
  <c r="O91" i="573"/>
  <c r="O90" i="573"/>
  <c r="O89" i="573"/>
  <c r="O23" i="573"/>
  <c r="O20" i="573"/>
  <c r="A347" i="553"/>
  <c r="A348" i="553"/>
  <c r="A349" i="553"/>
  <c r="A350" i="553"/>
  <c r="A351" i="553"/>
  <c r="A352" i="553"/>
  <c r="A353" i="553"/>
  <c r="N98" i="573"/>
  <c r="N93" i="573"/>
  <c r="N92" i="573"/>
  <c r="N91" i="573"/>
  <c r="N90" i="573"/>
  <c r="N89" i="573"/>
  <c r="N23" i="573"/>
  <c r="N19" i="573" s="1"/>
  <c r="N20" i="573"/>
  <c r="A340" i="553"/>
  <c r="A341" i="553"/>
  <c r="A342" i="553"/>
  <c r="A343" i="553"/>
  <c r="A344" i="553"/>
  <c r="A345" i="553"/>
  <c r="A346" i="553"/>
  <c r="M98" i="573"/>
  <c r="M93" i="573"/>
  <c r="M92" i="573"/>
  <c r="M91" i="573"/>
  <c r="M90" i="573"/>
  <c r="M89" i="573"/>
  <c r="M23" i="573"/>
  <c r="M20" i="573"/>
  <c r="AQ19" i="573" l="1"/>
  <c r="R19" i="573"/>
  <c r="AY19" i="573"/>
  <c r="BG19" i="573"/>
  <c r="BO19" i="573"/>
  <c r="T88" i="573"/>
  <c r="AI88" i="573"/>
  <c r="AY88" i="573"/>
  <c r="BG88" i="573"/>
  <c r="AP88" i="573"/>
  <c r="AX88" i="573"/>
  <c r="BF88" i="573"/>
  <c r="S19" i="573"/>
  <c r="AA19" i="573"/>
  <c r="M19" i="573"/>
  <c r="U19" i="573"/>
  <c r="AE88" i="573"/>
  <c r="AH19" i="573"/>
  <c r="AL88" i="573"/>
  <c r="BF19" i="573"/>
  <c r="BV19" i="573"/>
  <c r="AO19" i="573"/>
  <c r="BE19" i="573"/>
  <c r="BM19" i="573"/>
  <c r="BD19" i="573"/>
  <c r="O19" i="573"/>
  <c r="P88" i="573"/>
  <c r="W19" i="573"/>
  <c r="X88" i="573"/>
  <c r="AD19" i="573"/>
  <c r="AM19" i="573"/>
  <c r="AU19" i="573"/>
  <c r="BC19" i="573"/>
  <c r="BK19" i="573"/>
  <c r="BS19" i="573"/>
  <c r="Z19" i="573"/>
  <c r="AG19" i="573"/>
  <c r="P19" i="573"/>
  <c r="AE19" i="573"/>
  <c r="AN19" i="573"/>
  <c r="AV19" i="573"/>
  <c r="BL19" i="573"/>
  <c r="BT19" i="573"/>
  <c r="W88" i="573"/>
  <c r="AF88" i="573"/>
  <c r="AL19" i="573"/>
  <c r="AM88" i="573"/>
  <c r="BB19" i="573"/>
  <c r="BJ19" i="573"/>
  <c r="BR19" i="573"/>
  <c r="AX19" i="573"/>
  <c r="BN19" i="573"/>
  <c r="Q19" i="573"/>
  <c r="AW19" i="573"/>
  <c r="BU19" i="573"/>
  <c r="AR19" i="573"/>
  <c r="AS19" i="573"/>
  <c r="BA19" i="573"/>
  <c r="BI19" i="573"/>
  <c r="BQ19" i="573"/>
  <c r="AP19" i="573"/>
  <c r="Y19" i="573"/>
  <c r="X19" i="573"/>
  <c r="AF19" i="573"/>
  <c r="T19" i="573"/>
  <c r="AB19" i="573"/>
  <c r="AJ19" i="573"/>
  <c r="BD88" i="573"/>
  <c r="AU88" i="573"/>
  <c r="BQ88" i="573"/>
  <c r="AZ88" i="573"/>
  <c r="AQ88" i="573"/>
  <c r="AN88" i="573"/>
  <c r="BH88" i="573"/>
  <c r="AK88" i="573"/>
  <c r="AJ88" i="573"/>
  <c r="AH88" i="573"/>
  <c r="AG88" i="573"/>
  <c r="AD88" i="573"/>
  <c r="AC88" i="573"/>
  <c r="V88" i="573"/>
  <c r="AT19" i="573"/>
  <c r="AW88" i="573"/>
  <c r="BE88" i="573"/>
  <c r="BO88" i="573"/>
  <c r="BW88" i="573"/>
  <c r="BM88" i="573"/>
  <c r="BV88" i="573"/>
  <c r="BP88" i="573"/>
  <c r="BN88" i="573"/>
  <c r="AA88" i="573"/>
  <c r="AT88" i="573"/>
  <c r="BC88" i="573"/>
  <c r="BL88" i="573"/>
  <c r="BT88" i="573"/>
  <c r="Z88" i="573"/>
  <c r="AB88" i="573"/>
  <c r="AS88" i="573"/>
  <c r="BB88" i="573"/>
  <c r="BK88" i="573"/>
  <c r="BS88" i="573"/>
  <c r="Y88" i="573"/>
  <c r="AR88" i="573"/>
  <c r="BA88" i="573"/>
  <c r="BI88" i="573"/>
  <c r="BR88" i="573"/>
  <c r="S88" i="573"/>
  <c r="R88" i="573"/>
  <c r="Q88" i="573"/>
  <c r="BU88" i="573"/>
  <c r="BJ88" i="573"/>
  <c r="N88" i="573"/>
  <c r="AO88" i="573"/>
  <c r="AV88" i="573"/>
  <c r="O88" i="573"/>
  <c r="M88" i="573"/>
  <c r="U88" i="573"/>
  <c r="A333" i="553" l="1"/>
  <c r="A334" i="553"/>
  <c r="A335" i="553"/>
  <c r="A336" i="553"/>
  <c r="A337" i="553"/>
  <c r="A338" i="553"/>
  <c r="A339" i="553"/>
  <c r="L98" i="573"/>
  <c r="L93" i="573"/>
  <c r="L92" i="573"/>
  <c r="L91" i="573"/>
  <c r="L90" i="573"/>
  <c r="L89" i="573"/>
  <c r="L23" i="573"/>
  <c r="L20" i="573"/>
  <c r="A326" i="553"/>
  <c r="A327" i="553"/>
  <c r="A328" i="553"/>
  <c r="A329" i="553"/>
  <c r="A330" i="553"/>
  <c r="A331" i="553"/>
  <c r="A332" i="553"/>
  <c r="K98" i="573"/>
  <c r="K93" i="573"/>
  <c r="K92" i="573"/>
  <c r="K91" i="573"/>
  <c r="K90" i="573"/>
  <c r="K89" i="573"/>
  <c r="K23" i="573"/>
  <c r="K20" i="573"/>
  <c r="K19" i="573"/>
  <c r="L19" i="573" l="1"/>
  <c r="L88" i="573"/>
  <c r="K88" i="573"/>
  <c r="F28" i="573" l="1"/>
  <c r="A324" i="553"/>
  <c r="A325" i="553"/>
  <c r="F27" i="573"/>
  <c r="A322" i="553"/>
  <c r="A323" i="553"/>
  <c r="F26" i="573"/>
  <c r="A320" i="553"/>
  <c r="A321" i="553"/>
  <c r="F25" i="573"/>
  <c r="A318" i="553"/>
  <c r="A319" i="553"/>
  <c r="J70" i="571" l="1"/>
  <c r="G70" i="571"/>
  <c r="I70" i="571" l="1"/>
  <c r="H70" i="571"/>
  <c r="J60" i="571"/>
  <c r="J61" i="571"/>
  <c r="J62" i="571"/>
  <c r="J63" i="571"/>
  <c r="J64" i="571"/>
  <c r="J58" i="571"/>
  <c r="I60" i="571"/>
  <c r="I61" i="571"/>
  <c r="I62" i="571"/>
  <c r="I63" i="571"/>
  <c r="I64" i="571"/>
  <c r="I58" i="571"/>
  <c r="H60" i="571"/>
  <c r="H61" i="571"/>
  <c r="H62" i="571"/>
  <c r="H63" i="571"/>
  <c r="H64" i="571"/>
  <c r="H58" i="571"/>
  <c r="G60" i="571"/>
  <c r="G61" i="571"/>
  <c r="G62" i="571"/>
  <c r="G63" i="571"/>
  <c r="G64" i="571"/>
  <c r="G58" i="571"/>
  <c r="J46" i="571" l="1"/>
  <c r="J47" i="571"/>
  <c r="J48" i="571"/>
  <c r="J49" i="571"/>
  <c r="J50" i="571"/>
  <c r="J51" i="571"/>
  <c r="J52" i="571"/>
  <c r="J53" i="571"/>
  <c r="J54" i="571"/>
  <c r="J55" i="571"/>
  <c r="J56" i="571"/>
  <c r="J45" i="571"/>
  <c r="J38" i="571"/>
  <c r="J35" i="571"/>
  <c r="J32" i="571"/>
  <c r="J31" i="571"/>
  <c r="J30" i="571"/>
  <c r="J29" i="571"/>
  <c r="J28" i="571"/>
  <c r="J26" i="571"/>
  <c r="J25" i="571"/>
  <c r="J23" i="571"/>
  <c r="J20" i="571"/>
  <c r="I46" i="571"/>
  <c r="I47" i="571"/>
  <c r="I48" i="571"/>
  <c r="I49" i="571"/>
  <c r="I50" i="571"/>
  <c r="I51" i="571"/>
  <c r="I52" i="571"/>
  <c r="I53" i="571"/>
  <c r="I54" i="571"/>
  <c r="I55" i="571"/>
  <c r="I56" i="571"/>
  <c r="I45" i="571"/>
  <c r="I38" i="571"/>
  <c r="I35" i="571"/>
  <c r="I32" i="571"/>
  <c r="I31" i="571"/>
  <c r="I30" i="571"/>
  <c r="I29" i="571"/>
  <c r="I28" i="571"/>
  <c r="I26" i="571"/>
  <c r="I25" i="571"/>
  <c r="I23" i="571"/>
  <c r="I20" i="571"/>
  <c r="H46" i="571"/>
  <c r="H47" i="571"/>
  <c r="H48" i="571"/>
  <c r="H49" i="571"/>
  <c r="H50" i="571"/>
  <c r="H51" i="571"/>
  <c r="H52" i="571"/>
  <c r="H53" i="571"/>
  <c r="H54" i="571"/>
  <c r="H55" i="571"/>
  <c r="H56" i="571"/>
  <c r="H45" i="571"/>
  <c r="H38" i="571"/>
  <c r="H35" i="571"/>
  <c r="H32" i="571"/>
  <c r="H31" i="571"/>
  <c r="H30" i="571"/>
  <c r="H29" i="571"/>
  <c r="H28" i="571"/>
  <c r="H26" i="571"/>
  <c r="H25" i="571"/>
  <c r="H23" i="571"/>
  <c r="H20" i="571"/>
  <c r="G46" i="571"/>
  <c r="G47" i="571"/>
  <c r="G48" i="571"/>
  <c r="G49" i="571"/>
  <c r="G50" i="571"/>
  <c r="G51" i="571"/>
  <c r="G52" i="571"/>
  <c r="G53" i="571"/>
  <c r="G54" i="571"/>
  <c r="G55" i="571"/>
  <c r="G56" i="571"/>
  <c r="G45" i="571"/>
  <c r="A317" i="553"/>
  <c r="A316" i="553"/>
  <c r="A315" i="553"/>
  <c r="A314" i="553"/>
  <c r="A313" i="553"/>
  <c r="A312" i="553"/>
  <c r="A311" i="553"/>
  <c r="A310" i="553"/>
  <c r="A309" i="553"/>
  <c r="A308" i="553"/>
  <c r="A307" i="553"/>
  <c r="A306" i="553"/>
  <c r="G38" i="571"/>
  <c r="G28" i="571"/>
  <c r="G35" i="571"/>
  <c r="G30" i="571"/>
  <c r="G29" i="571"/>
  <c r="J24" i="571" l="1"/>
  <c r="A42" i="553" s="1"/>
  <c r="H24" i="571"/>
  <c r="A40" i="553" s="1"/>
  <c r="I27" i="571"/>
  <c r="A53" i="553" s="1"/>
  <c r="I24" i="571"/>
  <c r="A41" i="553" s="1"/>
  <c r="J27" i="571"/>
  <c r="A54" i="553" s="1"/>
  <c r="H27" i="571"/>
  <c r="A52" i="553" s="1"/>
  <c r="G20" i="571"/>
  <c r="A23" i="553" s="1"/>
  <c r="G31" i="571"/>
  <c r="A67" i="553" s="1"/>
  <c r="G23" i="571"/>
  <c r="A35" i="553" s="1"/>
  <c r="G25" i="571"/>
  <c r="G26" i="571"/>
  <c r="A47" i="553" s="1"/>
  <c r="G27" i="571"/>
  <c r="A51" i="553" s="1"/>
  <c r="F54" i="586"/>
  <c r="D54" i="586"/>
  <c r="F50" i="586"/>
  <c r="F40" i="586"/>
  <c r="D40" i="586"/>
  <c r="F36" i="586"/>
  <c r="F28" i="586"/>
  <c r="D28" i="586"/>
  <c r="F24" i="586"/>
  <c r="F16" i="586"/>
  <c r="D16" i="586"/>
  <c r="F12" i="586"/>
  <c r="D6" i="586"/>
  <c r="F54" i="585"/>
  <c r="D54" i="585"/>
  <c r="F50" i="585"/>
  <c r="F40" i="585"/>
  <c r="D40" i="585"/>
  <c r="F36" i="585"/>
  <c r="F28" i="585"/>
  <c r="D28" i="585"/>
  <c r="F24" i="585"/>
  <c r="F16" i="585"/>
  <c r="D16" i="585"/>
  <c r="F12" i="585"/>
  <c r="D6" i="585"/>
  <c r="F54" i="584"/>
  <c r="D54" i="584"/>
  <c r="F50" i="584"/>
  <c r="F40" i="584"/>
  <c r="D40" i="584"/>
  <c r="F36" i="584"/>
  <c r="F28" i="584"/>
  <c r="D28" i="584"/>
  <c r="F24" i="584"/>
  <c r="F16" i="584"/>
  <c r="D16" i="584"/>
  <c r="F12" i="584"/>
  <c r="D6" i="584"/>
  <c r="F54" i="569"/>
  <c r="D54" i="569"/>
  <c r="F50" i="569"/>
  <c r="F40" i="569"/>
  <c r="D40" i="569"/>
  <c r="F36" i="569"/>
  <c r="F28" i="569"/>
  <c r="D28" i="569"/>
  <c r="F24" i="569"/>
  <c r="F16" i="569"/>
  <c r="D16" i="569"/>
  <c r="F12" i="569"/>
  <c r="A291" i="553"/>
  <c r="A292" i="553"/>
  <c r="A293" i="553"/>
  <c r="A294" i="553"/>
  <c r="A295" i="553"/>
  <c r="A296" i="553"/>
  <c r="A297" i="553"/>
  <c r="A298" i="553"/>
  <c r="A299" i="553"/>
  <c r="A300" i="553"/>
  <c r="A301" i="553"/>
  <c r="A302" i="553"/>
  <c r="A303" i="553"/>
  <c r="A304" i="553"/>
  <c r="A305" i="553"/>
  <c r="A183" i="553"/>
  <c r="A184" i="553"/>
  <c r="A185" i="553"/>
  <c r="A186" i="553"/>
  <c r="A187" i="553"/>
  <c r="A188" i="553"/>
  <c r="A189" i="553"/>
  <c r="A190" i="553"/>
  <c r="A191" i="553"/>
  <c r="A192" i="553"/>
  <c r="A193" i="553"/>
  <c r="A194" i="553"/>
  <c r="A195" i="553"/>
  <c r="A196" i="553"/>
  <c r="A197" i="553"/>
  <c r="A198" i="553"/>
  <c r="A199" i="553"/>
  <c r="A200" i="553"/>
  <c r="A201" i="553"/>
  <c r="A202" i="553"/>
  <c r="A203" i="553"/>
  <c r="A204" i="553"/>
  <c r="A205" i="553"/>
  <c r="A206" i="553"/>
  <c r="A207" i="553"/>
  <c r="A208" i="553"/>
  <c r="A209" i="553"/>
  <c r="A210" i="553"/>
  <c r="A211" i="553"/>
  <c r="A212" i="553"/>
  <c r="A213" i="553"/>
  <c r="A214" i="553"/>
  <c r="A215" i="553"/>
  <c r="A216" i="553"/>
  <c r="A217" i="553"/>
  <c r="A218" i="553"/>
  <c r="A219" i="553"/>
  <c r="A220" i="553"/>
  <c r="A221" i="553"/>
  <c r="A222" i="553"/>
  <c r="A223" i="553"/>
  <c r="A224" i="553"/>
  <c r="A225" i="553"/>
  <c r="A226" i="553"/>
  <c r="A227" i="553"/>
  <c r="A228" i="553"/>
  <c r="A229" i="553"/>
  <c r="A230" i="553"/>
  <c r="A231" i="553"/>
  <c r="A232" i="553"/>
  <c r="A233" i="553"/>
  <c r="A234" i="553"/>
  <c r="A235" i="553"/>
  <c r="A236" i="553"/>
  <c r="A237" i="553"/>
  <c r="A238" i="553"/>
  <c r="A239" i="553"/>
  <c r="A240" i="553"/>
  <c r="A241" i="553"/>
  <c r="A242" i="553"/>
  <c r="A243" i="553"/>
  <c r="A244" i="553"/>
  <c r="A245" i="553"/>
  <c r="A246" i="553"/>
  <c r="A247" i="553"/>
  <c r="A248" i="553"/>
  <c r="A249" i="553"/>
  <c r="A250" i="553"/>
  <c r="A251" i="553"/>
  <c r="A252" i="553"/>
  <c r="A253" i="553"/>
  <c r="A254" i="553"/>
  <c r="A255" i="553"/>
  <c r="A256" i="553"/>
  <c r="A257" i="553"/>
  <c r="A258" i="553"/>
  <c r="A259" i="553"/>
  <c r="A260" i="553"/>
  <c r="A261" i="553"/>
  <c r="A262" i="553"/>
  <c r="A263" i="553"/>
  <c r="A264" i="553"/>
  <c r="A265" i="553"/>
  <c r="A266" i="553"/>
  <c r="A267" i="553"/>
  <c r="A268" i="553"/>
  <c r="A269" i="553"/>
  <c r="A270" i="553"/>
  <c r="A271" i="553"/>
  <c r="A272" i="553"/>
  <c r="A273" i="553"/>
  <c r="A274" i="553"/>
  <c r="A275" i="553"/>
  <c r="A276" i="553"/>
  <c r="A277" i="553"/>
  <c r="A278" i="553"/>
  <c r="A279" i="553"/>
  <c r="A280" i="553"/>
  <c r="A281" i="553"/>
  <c r="A282" i="553"/>
  <c r="A283" i="553"/>
  <c r="A284" i="553"/>
  <c r="A285" i="553"/>
  <c r="A286" i="553"/>
  <c r="A287" i="553"/>
  <c r="A288" i="553"/>
  <c r="A289" i="553"/>
  <c r="A290" i="553"/>
  <c r="A15" i="553"/>
  <c r="A16" i="553"/>
  <c r="A17" i="553"/>
  <c r="A18" i="553"/>
  <c r="A19" i="553"/>
  <c r="A20" i="553"/>
  <c r="A21" i="553"/>
  <c r="A22" i="553"/>
  <c r="A24" i="553"/>
  <c r="A25" i="553"/>
  <c r="A26" i="553"/>
  <c r="A27" i="553"/>
  <c r="A28" i="553"/>
  <c r="A29" i="553"/>
  <c r="A30" i="553"/>
  <c r="A31" i="553"/>
  <c r="A32" i="553"/>
  <c r="A33" i="553"/>
  <c r="A34" i="553"/>
  <c r="A36" i="553"/>
  <c r="A37" i="553"/>
  <c r="A38" i="553"/>
  <c r="A44" i="553"/>
  <c r="A45" i="553"/>
  <c r="A46" i="553"/>
  <c r="A48" i="553"/>
  <c r="A49" i="553"/>
  <c r="A50" i="553"/>
  <c r="A55" i="553"/>
  <c r="A56" i="553"/>
  <c r="A57" i="553"/>
  <c r="A58" i="553"/>
  <c r="A59" i="553"/>
  <c r="A60" i="553"/>
  <c r="A61" i="553"/>
  <c r="A62" i="553"/>
  <c r="A63" i="553"/>
  <c r="A64" i="553"/>
  <c r="A65" i="553"/>
  <c r="A66" i="553"/>
  <c r="A68" i="553"/>
  <c r="A69" i="553"/>
  <c r="A70" i="553"/>
  <c r="A72" i="553"/>
  <c r="A73" i="553"/>
  <c r="A74" i="553"/>
  <c r="A75" i="553"/>
  <c r="A76" i="553"/>
  <c r="A77" i="553"/>
  <c r="A78" i="553"/>
  <c r="A79" i="553"/>
  <c r="A80" i="553"/>
  <c r="A81" i="553"/>
  <c r="A82" i="553"/>
  <c r="A83" i="553"/>
  <c r="A84" i="553"/>
  <c r="A85" i="553"/>
  <c r="A86" i="553"/>
  <c r="A87" i="553"/>
  <c r="A88" i="553"/>
  <c r="A89" i="553"/>
  <c r="A90" i="553"/>
  <c r="A91" i="553"/>
  <c r="A92" i="553"/>
  <c r="A93" i="553"/>
  <c r="A94" i="553"/>
  <c r="A95" i="553"/>
  <c r="A96" i="553"/>
  <c r="A97" i="553"/>
  <c r="A98" i="553"/>
  <c r="A99" i="553"/>
  <c r="A100" i="553"/>
  <c r="A101" i="553"/>
  <c r="A102" i="553"/>
  <c r="A103" i="553"/>
  <c r="A104" i="553"/>
  <c r="A105" i="553"/>
  <c r="A106" i="553"/>
  <c r="A107" i="553"/>
  <c r="A108" i="553"/>
  <c r="A109" i="553"/>
  <c r="A110" i="553"/>
  <c r="A111" i="553"/>
  <c r="A112" i="553"/>
  <c r="A113" i="553"/>
  <c r="A114" i="553"/>
  <c r="A115" i="553"/>
  <c r="A116" i="553"/>
  <c r="A117" i="553"/>
  <c r="A118" i="553"/>
  <c r="A119" i="553"/>
  <c r="A120" i="553"/>
  <c r="A121" i="553"/>
  <c r="A122" i="553"/>
  <c r="A123" i="553"/>
  <c r="A124" i="553"/>
  <c r="A125" i="553"/>
  <c r="A126" i="553"/>
  <c r="A127" i="553"/>
  <c r="A128" i="553"/>
  <c r="A129" i="553"/>
  <c r="A130" i="553"/>
  <c r="A135" i="553"/>
  <c r="A136" i="553"/>
  <c r="A137" i="553"/>
  <c r="A138" i="553"/>
  <c r="A139" i="553"/>
  <c r="A140" i="553"/>
  <c r="A141" i="553"/>
  <c r="A142" i="553"/>
  <c r="A143" i="553"/>
  <c r="A144" i="553"/>
  <c r="A145" i="553"/>
  <c r="A146" i="553"/>
  <c r="A147" i="553"/>
  <c r="A148" i="553"/>
  <c r="A149" i="553"/>
  <c r="A150" i="553"/>
  <c r="A151" i="553"/>
  <c r="A152" i="553"/>
  <c r="A153" i="553"/>
  <c r="A154" i="553"/>
  <c r="A155" i="553"/>
  <c r="A156" i="553"/>
  <c r="A157" i="553"/>
  <c r="A158" i="553"/>
  <c r="A159" i="553"/>
  <c r="A160" i="553"/>
  <c r="A161" i="553"/>
  <c r="A162" i="553"/>
  <c r="A163" i="553"/>
  <c r="A164" i="553"/>
  <c r="A165" i="553"/>
  <c r="A166" i="553"/>
  <c r="A167" i="553"/>
  <c r="A168" i="553"/>
  <c r="A169" i="553"/>
  <c r="A170" i="553"/>
  <c r="A171" i="553"/>
  <c r="A172" i="553"/>
  <c r="A173" i="553"/>
  <c r="A174" i="553"/>
  <c r="A175" i="553"/>
  <c r="A176" i="553"/>
  <c r="A177" i="553"/>
  <c r="A178" i="553"/>
  <c r="A179" i="553"/>
  <c r="A180" i="553"/>
  <c r="A181" i="553"/>
  <c r="A182" i="553"/>
  <c r="J10" i="574"/>
  <c r="V37" i="572"/>
  <c r="Q37" i="572"/>
  <c r="V34" i="572"/>
  <c r="Q34" i="572"/>
  <c r="J42" i="571"/>
  <c r="J16" i="571"/>
  <c r="J15" i="571"/>
  <c r="I10" i="574"/>
  <c r="V30" i="572"/>
  <c r="Q30" i="572"/>
  <c r="V27" i="572"/>
  <c r="Q27" i="572"/>
  <c r="I42" i="571"/>
  <c r="I16" i="571"/>
  <c r="I15" i="571"/>
  <c r="H10" i="574"/>
  <c r="V23" i="572"/>
  <c r="Q23" i="572"/>
  <c r="V20" i="572"/>
  <c r="Q20" i="572"/>
  <c r="H42" i="571"/>
  <c r="H16" i="571"/>
  <c r="H15" i="571"/>
  <c r="V16" i="572"/>
  <c r="Q16" i="572"/>
  <c r="V13" i="572"/>
  <c r="Q13" i="572"/>
  <c r="A14" i="553"/>
  <c r="A11" i="553"/>
  <c r="A12" i="553"/>
  <c r="A13" i="553"/>
  <c r="A10" i="553"/>
  <c r="A9" i="553"/>
  <c r="A8" i="553"/>
  <c r="A7" i="553"/>
  <c r="A6" i="553"/>
  <c r="R22" i="566"/>
  <c r="R21" i="566"/>
  <c r="R19" i="566"/>
  <c r="R18" i="566"/>
  <c r="A5" i="553"/>
  <c r="R17" i="566"/>
  <c r="P17" i="566" a="1"/>
  <c r="P17" i="566" s="1"/>
  <c r="M21" i="566"/>
  <c r="M19" i="566"/>
  <c r="M18" i="566"/>
  <c r="M17" i="566"/>
  <c r="M22" i="566"/>
  <c r="J18" i="571" l="1"/>
  <c r="A134" i="553" s="1"/>
  <c r="I18" i="571"/>
  <c r="I65" i="571" s="1"/>
  <c r="A133" i="553" s="1"/>
  <c r="H18" i="571"/>
  <c r="G24" i="571"/>
  <c r="A39" i="553" s="1"/>
  <c r="A43" i="553"/>
  <c r="R14" i="566"/>
  <c r="R13" i="566"/>
  <c r="A4" i="553"/>
  <c r="R12" i="566"/>
  <c r="P12" i="566" a="1"/>
  <c r="P12" i="566" s="1"/>
  <c r="M13" i="566"/>
  <c r="M14" i="566"/>
  <c r="M12" i="566"/>
  <c r="H65" i="571" l="1"/>
  <c r="A132" i="553" s="1"/>
  <c r="I88" i="571"/>
  <c r="J88" i="571"/>
  <c r="E17" i="205"/>
  <c r="D17" i="205"/>
  <c r="B3" i="525"/>
  <c r="B2" i="525"/>
  <c r="H88" i="571" l="1"/>
  <c r="I23" i="573"/>
  <c r="Q72" i="471"/>
  <c r="Q69" i="471"/>
  <c r="I98" i="573" l="1"/>
  <c r="I93" i="573"/>
  <c r="I92" i="573"/>
  <c r="I91" i="573"/>
  <c r="I90" i="573"/>
  <c r="I89" i="573"/>
  <c r="I88" i="573" l="1"/>
  <c r="G42" i="571"/>
  <c r="Q88" i="471" l="1"/>
  <c r="Q86" i="471" s="1"/>
  <c r="V86" i="471"/>
  <c r="Q81" i="471"/>
  <c r="Q79" i="471" s="1"/>
  <c r="V79" i="471"/>
  <c r="V72" i="471"/>
  <c r="V69" i="471"/>
  <c r="R88" i="471"/>
  <c r="R89" i="471"/>
  <c r="R82" i="471"/>
  <c r="G10" i="574" l="1"/>
  <c r="G15" i="571"/>
  <c r="N41" i="571"/>
  <c r="N39" i="571"/>
  <c r="R81" i="471"/>
  <c r="BZ93" i="573" l="1"/>
  <c r="BZ98" i="573"/>
  <c r="A3" i="553"/>
  <c r="G16" i="571"/>
  <c r="K10" i="574"/>
  <c r="F102" i="573"/>
  <c r="F101" i="573"/>
  <c r="F100" i="573"/>
  <c r="F99" i="573"/>
  <c r="J98" i="573"/>
  <c r="F98" i="573"/>
  <c r="F97" i="573"/>
  <c r="F96" i="573"/>
  <c r="F95" i="573"/>
  <c r="F94" i="573"/>
  <c r="J93" i="573"/>
  <c r="F93" i="573"/>
  <c r="J92" i="573"/>
  <c r="F92" i="573"/>
  <c r="J91" i="573"/>
  <c r="F91" i="573"/>
  <c r="J90" i="573"/>
  <c r="F90" i="573"/>
  <c r="J89" i="573"/>
  <c r="F89" i="573"/>
  <c r="F88" i="573"/>
  <c r="H64" i="573"/>
  <c r="F64" i="573"/>
  <c r="H63" i="573"/>
  <c r="F63" i="573"/>
  <c r="F62" i="573"/>
  <c r="F24" i="573"/>
  <c r="J23" i="573"/>
  <c r="F23" i="573"/>
  <c r="F21" i="573"/>
  <c r="J20" i="573"/>
  <c r="I20" i="573"/>
  <c r="F20" i="573"/>
  <c r="J19" i="573" l="1"/>
  <c r="I19" i="573" s="1"/>
  <c r="J88" i="573"/>
  <c r="P15" i="471" a="1"/>
  <c r="P15" i="471" s="1"/>
  <c r="D4" i="556" l="1"/>
  <c r="B5" i="525" l="1"/>
  <c r="A2" i="553" l="1"/>
  <c r="M12" i="564" l="1"/>
  <c r="F54" i="471" l="1"/>
  <c r="D58" i="471" l="1"/>
  <c r="F58" i="471"/>
  <c r="D6" i="569" l="1"/>
  <c r="R25" i="471" l="1"/>
  <c r="R20" i="471"/>
  <c r="R15" i="471"/>
  <c r="M20" i="471"/>
  <c r="M15" i="471"/>
  <c r="M25" i="471"/>
  <c r="M45" i="471" l="1"/>
  <c r="D8" i="431" l="1"/>
  <c r="D8" i="547"/>
  <c r="D5" i="556"/>
  <c r="F4" i="437" l="1"/>
  <c r="G32" i="571" l="1"/>
  <c r="A71" i="553" l="1"/>
  <c r="G18" i="571"/>
  <c r="G65" i="571" l="1"/>
  <c r="A131" i="553" s="1"/>
  <c r="G88" i="571"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 ref="D20" authorId="0">
      <text>
        <r>
          <rPr>
            <sz val="9"/>
            <color indexed="81"/>
            <rFont val="Tahoma"/>
            <family val="2"/>
            <charset val="204"/>
          </rPr>
          <t>Для перехода к Форме 
дважды кликните по этой ячейке</t>
        </r>
      </text>
    </comment>
    <comment ref="D32" authorId="0">
      <text>
        <r>
          <rPr>
            <sz val="9"/>
            <color indexed="81"/>
            <rFont val="Tahoma"/>
            <family val="2"/>
            <charset val="204"/>
          </rPr>
          <t>Для перехода к Форме 
дважды кликните по этой ячейке</t>
        </r>
      </text>
    </comment>
    <comment ref="D46"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 ref="H13" authorId="0">
      <text>
        <r>
          <rPr>
            <sz val="9"/>
            <color indexed="81"/>
            <rFont val="Tahoma"/>
            <family val="2"/>
            <charset val="204"/>
          </rPr>
          <t>Для перехода к Форме 1.0.1 
дважды кликните по этой ячейке</t>
        </r>
      </text>
    </comment>
    <comment ref="I13" authorId="0">
      <text>
        <r>
          <rPr>
            <sz val="9"/>
            <color indexed="81"/>
            <rFont val="Tahoma"/>
            <family val="2"/>
            <charset val="204"/>
          </rPr>
          <t>Для перехода к Форме 1.0.1 
дважды кликните по этой ячейке</t>
        </r>
      </text>
    </comment>
    <comment ref="J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 ref="D20" authorId="0">
      <text>
        <r>
          <rPr>
            <sz val="9"/>
            <color indexed="81"/>
            <rFont val="Tahoma"/>
            <family val="2"/>
            <charset val="204"/>
          </rPr>
          <t>Для перехода к Форме 
дважды кликните по этой ячейке</t>
        </r>
      </text>
    </comment>
    <comment ref="D32" authorId="0">
      <text>
        <r>
          <rPr>
            <sz val="9"/>
            <color indexed="81"/>
            <rFont val="Tahoma"/>
            <family val="2"/>
            <charset val="204"/>
          </rPr>
          <t>Для перехода к Форме 
дважды кликните по этой ячейке</t>
        </r>
      </text>
    </comment>
    <comment ref="D46"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 ref="E19" authorId="0">
      <text>
        <r>
          <rPr>
            <sz val="9"/>
            <color indexed="81"/>
            <rFont val="Tahoma"/>
            <family val="2"/>
            <charset val="204"/>
          </rPr>
          <t>Для перехода к Форме 1.0.1 
дважды кликните по этой ячейке</t>
        </r>
      </text>
    </comment>
    <comment ref="E26" authorId="0">
      <text>
        <r>
          <rPr>
            <sz val="9"/>
            <color indexed="81"/>
            <rFont val="Tahoma"/>
            <family val="2"/>
            <charset val="204"/>
          </rPr>
          <t>Для перехода к Форме 1.0.1 
дважды кликните по этой ячейке</t>
        </r>
      </text>
    </comment>
    <comment ref="E33"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 ref="D20" authorId="0">
      <text>
        <r>
          <rPr>
            <sz val="9"/>
            <color indexed="81"/>
            <rFont val="Tahoma"/>
            <family val="2"/>
            <charset val="204"/>
          </rPr>
          <t>Для перехода к Форме 
дважды кликните по этой ячейке</t>
        </r>
      </text>
    </comment>
    <comment ref="D32" authorId="0">
      <text>
        <r>
          <rPr>
            <sz val="9"/>
            <color indexed="81"/>
            <rFont val="Tahoma"/>
            <family val="2"/>
            <charset val="204"/>
          </rPr>
          <t>Для перехода к Форме 
дважды кликните по этой ячейке</t>
        </r>
      </text>
    </comment>
    <comment ref="D46"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 ref="H8" authorId="0">
      <text>
        <r>
          <rPr>
            <sz val="9"/>
            <color indexed="81"/>
            <rFont val="Tahoma"/>
            <family val="2"/>
            <charset val="204"/>
          </rPr>
          <t>Для перехода к Форме 1.0.1 
дважды кликните по этой ячейке</t>
        </r>
      </text>
    </comment>
    <comment ref="I8" authorId="0">
      <text>
        <r>
          <rPr>
            <sz val="9"/>
            <color indexed="81"/>
            <rFont val="Tahoma"/>
            <family val="2"/>
            <charset val="204"/>
          </rPr>
          <t>Для перехода к Форме 1.0.1 
дважды кликните по этой ячейке</t>
        </r>
      </text>
    </comment>
    <comment ref="J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 ref="D20" authorId="0">
      <text>
        <r>
          <rPr>
            <sz val="9"/>
            <color indexed="81"/>
            <rFont val="Tahoma"/>
            <family val="2"/>
            <charset val="204"/>
          </rPr>
          <t>Для перехода к Форме 
дважды кликните по этой ячейке</t>
        </r>
      </text>
    </comment>
    <comment ref="D32" authorId="0">
      <text>
        <r>
          <rPr>
            <sz val="9"/>
            <color indexed="81"/>
            <rFont val="Tahoma"/>
            <family val="2"/>
            <charset val="204"/>
          </rPr>
          <t>Для перехода к Форме 
дважды кликните по этой ячейке</t>
        </r>
      </text>
    </comment>
    <comment ref="D46"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<sst xmlns="http://schemas.openxmlformats.org/spreadsheetml/2006/main" count="6656" uniqueCount="1815">
  <si>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</si>
  <si>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</si>
  <si>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</si>
  <si>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</si>
  <si>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</si>
  <si>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</si>
  <si>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</si>
  <si>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</si>
  <si>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</si>
  <si>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</si>
  <si>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</si>
  <si>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</si>
  <si>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</si>
  <si>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</si>
  <si>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</si>
  <si>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</si>
  <si>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</si>
  <si>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</si>
  <si>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</si>
  <si>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</si>
  <si>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</si>
  <si>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</si>
  <si>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</si>
  <si>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</si>
  <si>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</si>
  <si>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</si>
  <si>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</si>
  <si>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</si>
  <si>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</si>
  <si>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</si>
  <si>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</si>
  <si>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</si>
  <si>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</si>
  <si>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</si>
  <si>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</si>
  <si>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</si>
  <si>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</si>
  <si>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</si>
  <si>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</si>
  <si>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</si>
  <si>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</si>
  <si>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</si>
  <si>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</si>
  <si>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</si>
  <si>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</si>
  <si>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</si>
  <si>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</si>
  <si>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</si>
  <si>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</si>
  <si>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</si>
  <si>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</si>
  <si>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</si>
  <si>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</si>
  <si>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</si>
  <si>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</si>
  <si>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</si>
  <si>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</si>
  <si>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</si>
  <si>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</si>
  <si>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</si>
  <si>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</si>
  <si>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</si>
  <si>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</si>
  <si>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</si>
  <si>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</si>
  <si>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</si>
  <si>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</si>
  <si>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</si>
  <si>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</si>
  <si>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</si>
  <si>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</si>
  <si>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</si>
  <si>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</si>
  <si>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</si>
  <si>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</si>
  <si>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</si>
  <si>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</si>
  <si>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</si>
  <si>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</si>
  <si>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</si>
  <si>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</si>
  <si>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</si>
  <si>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</si>
  <si>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</si>
  <si>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</si>
  <si>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</si>
  <si>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</si>
  <si>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</si>
  <si>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</si>
  <si>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</si>
  <si>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</si>
  <si>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</si>
  <si>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</si>
  <si>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</si>
  <si>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</si>
  <si>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</si>
  <si>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</si>
  <si>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</si>
  <si>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</si>
  <si>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</si>
  <si>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</si>
  <si>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</si>
  <si>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</si>
  <si>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</si>
  <si>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</si>
  <si>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</si>
  <si>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</si>
  <si>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</si>
  <si>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</si>
  <si>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</si>
  <si>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</si>
  <si>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</si>
  <si>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</si>
  <si>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</si>
  <si>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</si>
  <si>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</si>
  <si>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</si>
  <si>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</si>
  <si>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</si>
  <si>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</si>
  <si>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</si>
  <si>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</si>
  <si>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</si>
  <si>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</si>
  <si>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</si>
  <si>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</si>
  <si>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</si>
  <si>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</si>
  <si>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</si>
  <si>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</si>
  <si>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</si>
  <si>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</si>
  <si>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</si>
  <si>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</si>
  <si>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</si>
  <si>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</si>
  <si>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</si>
  <si>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</si>
  <si>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</si>
  <si>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</si>
  <si>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</si>
  <si>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</si>
  <si>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</si>
  <si>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</si>
  <si>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</si>
  <si>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</si>
  <si>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</si>
  <si>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</si>
  <si>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</si>
  <si>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</si>
  <si>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</si>
  <si>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</si>
  <si>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</si>
  <si>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</si>
  <si>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</si>
  <si>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</si>
  <si>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</si>
  <si>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</si>
  <si>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</si>
  <si>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</si>
  <si>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</si>
  <si>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</si>
  <si>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</si>
  <si>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</si>
  <si>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</si>
  <si>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</si>
  <si>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</si>
  <si>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</si>
  <si>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</si>
  <si>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</si>
  <si>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</si>
  <si>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</si>
  <si>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</si>
  <si>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</si>
  <si>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</si>
  <si>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</si>
  <si>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</si>
  <si>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</si>
  <si>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</si>
  <si>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</si>
  <si>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</si>
  <si>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</si>
  <si>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</si>
  <si>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</si>
  <si>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</si>
  <si>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</si>
  <si>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</si>
  <si>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</si>
  <si>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</si>
  <si>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</si>
  <si>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</si>
  <si>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</si>
  <si>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</si>
  <si>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</si>
  <si>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</si>
  <si>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</si>
  <si>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</si>
  <si>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</si>
  <si>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</si>
  <si>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</si>
  <si>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</si>
  <si>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</si>
  <si>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</si>
  <si>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</si>
  <si>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</si>
  <si>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</si>
  <si>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</si>
  <si>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</si>
  <si>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</si>
  <si>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</si>
  <si>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</si>
  <si>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</si>
  <si>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</si>
  <si>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</si>
  <si>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</si>
  <si>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</si>
  <si>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</si>
  <si>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</si>
  <si>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</si>
  <si>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</si>
  <si>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</si>
  <si>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</si>
  <si>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</si>
  <si>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</si>
  <si>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</si>
  <si>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</si>
  <si>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</si>
  <si>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</si>
  <si>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</si>
  <si>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</si>
  <si>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</si>
  <si>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</si>
  <si>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</si>
  <si>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</si>
  <si>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</si>
  <si>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</si>
  <si>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</si>
  <si>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</si>
  <si>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</si>
  <si>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</si>
  <si>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</si>
  <si>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</si>
  <si>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</si>
  <si>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</si>
  <si>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</si>
  <si>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</si>
  <si>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</si>
  <si>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</si>
  <si>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</si>
  <si>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</si>
  <si>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</si>
  <si>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</si>
  <si>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</si>
  <si>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</si>
  <si>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</si>
  <si>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</si>
  <si>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</si>
  <si>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</si>
  <si>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</si>
  <si>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</si>
  <si>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</si>
  <si>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</si>
  <si>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</si>
  <si>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</si>
  <si>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</si>
  <si>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</si>
  <si>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</si>
  <si>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</si>
  <si>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</si>
  <si>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</si>
  <si>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</si>
  <si>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</si>
  <si>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</si>
  <si>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</si>
  <si>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</si>
  <si>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</si>
  <si>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</si>
  <si>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</si>
  <si>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</si>
  <si>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</si>
  <si>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</si>
  <si>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</si>
  <si>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</si>
  <si>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</si>
  <si>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</si>
  <si>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</si>
  <si>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</si>
  <si>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</si>
  <si>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</si>
  <si>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</si>
  <si>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</si>
  <si>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</si>
  <si>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</si>
  <si>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</si>
  <si>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</si>
  <si>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</si>
  <si>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</si>
  <si>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</si>
  <si>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</si>
  <si>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</si>
  <si>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</si>
  <si>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</si>
  <si>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</si>
  <si>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</si>
  <si>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</si>
  <si>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</si>
  <si>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</si>
  <si>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</si>
  <si>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</si>
  <si>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</si>
  <si>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</si>
  <si>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</si>
  <si>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</si>
  <si>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</si>
  <si>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</si>
  <si>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</si>
  <si>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</si>
  <si>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</si>
  <si>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</si>
  <si>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</si>
  <si>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</si>
  <si>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</si>
  <si>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</si>
  <si>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</si>
  <si>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</si>
  <si>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</si>
  <si>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</si>
  <si>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</si>
  <si>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</si>
  <si>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</si>
  <si>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</si>
  <si>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</si>
  <si>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</si>
  <si>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</si>
  <si>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</si>
  <si>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Выручка от регулируемого вида деятельности</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</si>
  <si>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</si>
  <si>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</si>
  <si>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</si>
  <si>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</si>
  <si>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</si>
  <si>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</si>
  <si>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</si>
  <si>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Отчисления на социальные нужды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</si>
  <si>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</si>
  <si>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</si>
  <si>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</si>
  <si>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</si>
  <si>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</si>
  <si>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</si>
  <si>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</si>
  <si>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</si>
  <si>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</si>
  <si>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</si>
  <si>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</si>
  <si>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</si>
  <si>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</si>
  <si>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</si>
  <si>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</si>
  <si>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</si>
  <si>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15</t>
  </si>
  <si>
    <t>Среднесписочная численность основного производственного персонала</t>
  </si>
  <si>
    <t>16</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</si>
  <si>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</si>
  <si>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</si>
  <si>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</si>
  <si>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</si>
  <si>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</si>
  <si>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</si>
  <si>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</si>
  <si>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</si>
  <si>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</si>
  <si>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</si>
  <si>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</si>
  <si>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</si>
  <si>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</si>
  <si>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</si>
  <si>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</si>
  <si>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</si>
  <si>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</si>
  <si>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</si>
  <si>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</si>
  <si>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</si>
  <si>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</si>
  <si>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</si>
  <si>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</si>
  <si>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</si>
  <si>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</si>
  <si>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</si>
  <si>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</si>
  <si>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</si>
  <si>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</si>
  <si>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</si>
  <si>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</si>
  <si>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</si>
  <si>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</si>
  <si>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</si>
  <si>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</si>
  <si>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</si>
  <si>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</si>
  <si>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</si>
  <si>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</si>
  <si>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</si>
  <si>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</si>
  <si>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</si>
  <si>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</si>
  <si>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</si>
  <si>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</si>
  <si>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</si>
  <si>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</si>
  <si>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</si>
  <si>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</si>
  <si>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</si>
  <si>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</si>
  <si>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</si>
  <si>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</si>
  <si>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</si>
  <si>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</si>
  <si>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</si>
  <si>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</si>
  <si>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</si>
  <si>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Дата сдачи годового бухгалтерского баланса в налоговые органы</t>
  </si>
  <si>
    <t>х</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</si>
  <si>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</si>
  <si>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тыс. руб.</t>
  </si>
  <si>
    <t>Указывается выручка от регулируемой деятельности по виду деятельности в сфере холодного водоснабжения.</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</si>
  <si>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</si>
  <si>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</si>
  <si>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Расходы на оплату холодной воды, приобретаемой у других организаций для последующей подачи потребителям</t>
  </si>
  <si>
    <t>Объем приобретения электрической энергии</t>
  </si>
  <si>
    <t>руб.</t>
  </si>
  <si>
    <t>тыс. кВт·ч</t>
  </si>
  <si>
    <t>3.2.1</t>
  </si>
  <si>
    <t>3.2.2</t>
  </si>
  <si>
    <t>3.3</t>
  </si>
  <si>
    <t>Расходы на химические реагенты, используемые в технологическом процессе</t>
  </si>
  <si>
    <t>3.4</t>
  </si>
  <si>
    <t>Расходы на покупаемую электрическую энергию (мощность), используемую в технологическом процессе:</t>
  </si>
  <si>
    <t>Расходы на оплату труда и отчисления на социальные нужды основного производственного персонала, в том числе:</t>
  </si>
  <si>
    <t>3.4.1</t>
  </si>
  <si>
    <t>3.4.2</t>
  </si>
  <si>
    <t>3.5</t>
  </si>
  <si>
    <t>3.5.1</t>
  </si>
  <si>
    <t>3.5.2</t>
  </si>
  <si>
    <t>Расходы на оплату труда и отчисления на социальные нужды административно-управленческого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</si>
  <si>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</si>
  <si>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Указывается общая сумма расходов на оплату труда и отчислений на социальные нужды административно-управленческого персонала.</t>
  </si>
  <si>
    <t>3.6</t>
  </si>
  <si>
    <t>3.7</t>
  </si>
  <si>
    <t>3.8</t>
  </si>
  <si>
    <t>Общепроизводственные расходы, в том числе:</t>
  </si>
  <si>
    <t>Указывается общая сумма общепроизводственных расходов.</t>
  </si>
  <si>
    <t>3.8.1</t>
  </si>
  <si>
    <t>3.8.2</t>
  </si>
  <si>
    <t>Указываются расходы на текущий ремонт, отнесенные к общепроизводственным расходам.</t>
  </si>
  <si>
    <t>Указываются расходы на капитальный ремонт, отнесенные к общепроизводственным расходам.</t>
  </si>
  <si>
    <t>Общехозяйственные расходы, в том числе:</t>
  </si>
  <si>
    <t>3.9</t>
  </si>
  <si>
    <t>3.9.1</t>
  </si>
  <si>
    <t>3.9.2</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</si>
  <si>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</si>
  <si>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</si>
  <si>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</si>
  <si>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</si>
  <si>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</si>
  <si>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</si>
  <si>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</si>
  <si>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</si>
  <si>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</si>
  <si>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</si>
  <si>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</si>
  <si>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</si>
  <si>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4.2</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</si>
  <si>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</si>
  <si>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</si>
  <si>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</si>
  <si>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</si>
  <si>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</si>
  <si>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</si>
  <si>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</si>
  <si>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</si>
  <si>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</si>
  <si>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Объем поднятой воды</t>
  </si>
  <si>
    <t>тыс. куб. м</t>
  </si>
  <si>
    <t>Объем покупной воды</t>
  </si>
  <si>
    <t>Объем воды, пропущенной через очистные сооружения</t>
  </si>
  <si>
    <t>Объем отпущенной потребителям воды, в том числе:</t>
  </si>
  <si>
    <t>11.1</t>
  </si>
  <si>
    <t>11.2</t>
  </si>
  <si>
    <t>Объем отпущенной потребителям воды, определенный по приборам учета</t>
  </si>
  <si>
    <t>Объем отпущенной потребителям воды, определенный расчетным путем (по нормативам потребления)</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</si>
  <si>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</si>
  <si>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общий объем отпущенной потребителям воды.</t>
  </si>
  <si>
    <t>Потери воды в сетях</t>
  </si>
  <si>
    <t>Удельный расход электроэнергии на подачу воды в сеть</t>
  </si>
  <si>
    <t>Расход воды на собственные нужды, в том числе:</t>
  </si>
  <si>
    <t>Расход воды на хозяйственно-бытовые нужды</t>
  </si>
  <si>
    <t>Показатель использования производственных объектов, в том числе:</t>
  </si>
  <si>
    <t>15.1</t>
  </si>
  <si>
    <t>Указывается доля общего расхода воды на собственные нужны от объема отпуска воды потребителям.</t>
  </si>
  <si>
    <t>Указывается доля расхода воды на хозяйственно-бытовые нужны от объема отпуска воды потребителям.</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</si>
  <si>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</si>
  <si>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Указывается показатель использования по производственному объекту как процент объем перекачки по отношению к пиковому дню отчетного года.</t>
  </si>
  <si>
    <t>В случае наличия нескольких производственных объектов информация по каждому из них указывается в отдельной строке.</t>
  </si>
  <si>
    <t>Добавить производственный объект</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</si>
  <si>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</si>
  <si>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</si>
  <si>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</si>
  <si>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</si>
  <si>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</si>
  <si>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</si>
  <si>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</si>
  <si>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</si>
  <si>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</si>
  <si>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</si>
  <si>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</si>
  <si>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</si>
  <si>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</si>
  <si>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</si>
  <si>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</si>
  <si>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</si>
  <si>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</si>
  <si>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</si>
  <si>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холодного водоснабжения</t>
  </si>
  <si>
    <t>ед. на км</t>
  </si>
  <si>
    <t>Количество случаев ограничения подачи холодной воды по графику</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</si>
  <si>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</si>
  <si>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ограничения подачи холодной воды по графику для ограничений сроком менее 24 часов</t>
  </si>
  <si>
    <t xml:space="preserve">срок действия ограничений подачи холодной воды по графику для ограничений сроком менее 24 часов </t>
  </si>
  <si>
    <t>количество случаев ограничения подачи холодной воды по графику для ограничений сроком 24 часа и более</t>
  </si>
  <si>
    <t>срок действия ограничений подачи холодной воды по графику для ограничений сроком 24 часа и более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</si>
  <si>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</si>
  <si>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</si>
  <si>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</si>
  <si>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24 часа и более каждое.</t>
  </si>
  <si>
    <t>ед.</t>
  </si>
  <si>
    <t>2.2.1</t>
  </si>
  <si>
    <t>2.2.2</t>
  </si>
  <si>
    <t>Доля потребителей, затронутых ограничениями подачи холодной воды</t>
  </si>
  <si>
    <t>доля потребителей, затронутых ограничениями подачи холодной воды для ограничений сроком менее 24 часов</t>
  </si>
  <si>
    <t>доля потребителей, затронутых ограничениями подачи холодной воды для ограничений сроком менее 24 часа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</si>
  <si>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 </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</si>
  <si>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</si>
  <si>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4.3</t>
  </si>
  <si>
    <t>4.3.1</t>
  </si>
  <si>
    <t>4.3.2</t>
  </si>
  <si>
    <t>4.4</t>
  </si>
  <si>
    <t>4.5</t>
  </si>
  <si>
    <t>мутность</t>
  </si>
  <si>
    <t>цветность</t>
  </si>
  <si>
    <t>хлор остаточный общий, в том числе:</t>
  </si>
  <si>
    <t>хлор остаточный связанный</t>
  </si>
  <si>
    <t>хлор остаточный свободный</t>
  </si>
  <si>
    <t>общие колиформные бактерии</t>
  </si>
  <si>
    <t>термотолерантные колиформные бактерии</t>
  </si>
  <si>
    <t>Общее количество проведенных проб, выявивших несоответствие холодной воды санитарным нормам (предельно допустимой концентрации), в том числе по следующим показателям:</t>
  </si>
  <si>
    <t>Общее количество проведенных проб качества воды, в том числе по следующим показателям:</t>
  </si>
  <si>
    <t>5.3</t>
  </si>
  <si>
    <t>5.3.1</t>
  </si>
  <si>
    <t>5.3.2</t>
  </si>
  <si>
    <t>5.4</t>
  </si>
  <si>
    <t>5.5</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</si>
  <si>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</si>
  <si>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</si>
  <si>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</si>
  <si>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</si>
  <si>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холодного водоснабжения, в том числе:</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</si>
  <si>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</si>
  <si>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</si>
  <si>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</si>
  <si>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</si>
  <si>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</si>
  <si>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</si>
  <si>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</si>
  <si>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</si>
  <si>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</si>
  <si>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</si>
  <si>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</si>
  <si>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</si>
  <si>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</si>
  <si>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</si>
  <si>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</si>
  <si>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</si>
  <si>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</si>
  <si>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</si>
  <si>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</si>
  <si>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</si>
  <si>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</si>
  <si>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</si>
  <si>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</si>
  <si>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</si>
  <si>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</si>
  <si>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</si>
  <si>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</si>
  <si>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</si>
  <si>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</si>
  <si>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</si>
  <si>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</si>
  <si>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</si>
  <si>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</si>
  <si>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</si>
  <si>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</si>
  <si>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</si>
  <si>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Форма 2.7.1</t>
  </si>
  <si>
    <t>Форма 2.7.2</t>
  </si>
  <si>
    <t>Форма 2.8</t>
  </si>
  <si>
    <t>Форма 2.9</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</si>
  <si>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</si>
  <si>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</si>
  <si>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</si>
  <si>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</si>
  <si>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</si>
  <si>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Расход электроэнергии на поставку воды</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</si>
  <si>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</si>
  <si>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</si>
  <si>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</si>
  <si>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</si>
  <si>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</si>
  <si>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</si>
  <si>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</si>
  <si>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</si>
  <si>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</si>
  <si>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</si>
  <si>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</si>
  <si>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</si>
  <si>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</si>
  <si>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плановое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</si>
  <si>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</si>
  <si>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</si>
  <si>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</si>
  <si>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</si>
  <si>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</si>
  <si>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</si>
  <si>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</si>
  <si>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</si>
  <si>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</si>
  <si>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</si>
  <si>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</si>
  <si>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</si>
  <si>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</si>
  <si>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</si>
  <si>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</si>
  <si>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кВт·ч /куб. м</t>
  </si>
  <si>
    <t>ед./км</t>
  </si>
  <si>
    <t>тыс. руб./чел.</t>
  </si>
  <si>
    <t>3.12.0</t>
  </si>
  <si>
    <t>16.0</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</si>
  <si>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</si>
  <si>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</si>
  <si>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</si>
  <si>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</si>
  <si>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</si>
  <si>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</si>
  <si>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</si>
  <si>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</si>
  <si>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Форма 1.0.1 | Форма 2.7.1</t>
  </si>
  <si>
    <t>modfrmSelectData</t>
  </si>
  <si>
    <t>modList06</t>
  </si>
  <si>
    <t>modList05</t>
  </si>
  <si>
    <t>modList08</t>
  </si>
  <si>
    <t>Информация об инвестиционных программах регулируемой организации</t>
  </si>
  <si>
    <t>FAS.JKH.OPEN.INFO.BALANCE.HVS</t>
  </si>
  <si>
    <t>Применяется дифференциация тарифа по централизованным системам холодного водоснабжения?</t>
  </si>
  <si>
    <t>Информация по скольким централизованным системам холодного водоснабжения будет заполнена в шаблоне?</t>
  </si>
  <si>
    <t>человек</t>
  </si>
  <si>
    <t>тыс. кВт·ч или тыс. куб. м</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</si>
  <si>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</si>
  <si>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</si>
  <si>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</si>
  <si>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</si>
  <si>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</si>
  <si>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Проверка доступных обновлений...</t>
  </si>
  <si>
    <t>Доступно обновление до версии 1.0.5</t>
  </si>
  <si>
    <t>Описание изменений: Версии 1.0.5
1. Корректировка при сохранении в части заполненности листа 'Территории'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</si>
  <si>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Размер файла обновления: 410112 байт</t>
  </si>
  <si>
    <t>Подготовка к обновлению...</t>
  </si>
  <si>
    <t>Сохранение файла резервной копии: S:\Архив\_ФД-отдел тарифообразования\Рабочая\РАСКРЫТИЕ ИНФО ФАКТ\2019\Для заполнения\1.BKP.xlsb</t>
  </si>
  <si>
    <t>Резервная копия создана: S:\Архив\_ФД-отдел тарифообразования\Рабочая\РАСКРЫТИЕ ИНФО ФАКТ\2019\Для заполнения\1.BKP.xlsb</t>
  </si>
  <si>
    <t>Создание книги для установки обновлений...</t>
  </si>
  <si>
    <t>Файл обновления загружен: S:\Архив\_ФД-отдел тарифообразования\Рабочая\РАСКРЫТИЕ ИНФО ФАКТ\2019\Для заполнения\UPDATE.FAS.JKH.OPEN.INFO.BALANCE.HVS.TO.1.0.5.45.xls</t>
  </si>
  <si>
    <t>Обновление завершилось удачно! Шаблон FAS.JKH.OPEN.INFO.BALANCE.HVS(v1.0.1).xlsb сохранен под именем 'FAS.JKH.OPEN.INFO.BALANCE.HVS(v1.0.5).xlsb'</t>
  </si>
  <si>
    <t>24.03.2020</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</si>
  <si>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</si>
  <si>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</si>
  <si>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</si>
  <si>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</si>
  <si>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</si>
  <si>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</si>
  <si>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</si>
  <si>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</si>
  <si>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</si>
  <si>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FAS.JKH.OPEN.INFO.BALANCE.HVS!</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</si>
  <si>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</si>
  <si>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</si>
  <si>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</si>
  <si>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</si>
  <si>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</si>
  <si>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</si>
  <si>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</si>
  <si>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</si>
  <si>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</si>
  <si>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</si>
  <si>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</si>
  <si>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</si>
  <si>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</si>
  <si>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</si>
  <si>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</si>
  <si>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</si>
  <si>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</si>
  <si>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</si>
  <si>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</si>
  <si>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</si>
  <si>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</si>
  <si>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28792615</t>
  </si>
  <si>
    <t>АО "СУЭНКО"</t>
  </si>
  <si>
    <t>7205011944</t>
  </si>
  <si>
    <t>26505193</t>
  </si>
  <si>
    <t>АО "Сибнефтемаш"</t>
  </si>
  <si>
    <t>7224009228</t>
  </si>
  <si>
    <t>722450001</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</si>
  <si>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</si>
  <si>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</si>
  <si>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</si>
  <si>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</si>
  <si>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</si>
  <si>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</si>
  <si>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</si>
  <si>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</si>
  <si>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</si>
  <si>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720350001</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</si>
  <si>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</si>
  <si>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</si>
  <si>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</si>
  <si>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</si>
  <si>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</si>
  <si>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</si>
  <si>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</si>
  <si>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</si>
  <si>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</si>
  <si>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</si>
  <si>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</si>
  <si>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27669468</t>
  </si>
  <si>
    <t>АСУСОН ТО "Щучинский психоневрологический интернат"</t>
  </si>
  <si>
    <t>7215005516</t>
  </si>
  <si>
    <t>720701001</t>
  </si>
  <si>
    <t>26360450</t>
  </si>
  <si>
    <t>АУ СОН Тюменской области центр "Красная гвоздика"</t>
  </si>
  <si>
    <t>7224037151</t>
  </si>
  <si>
    <t>19-10-2009 00:00:00</t>
  </si>
  <si>
    <t>26375285</t>
  </si>
  <si>
    <t>Армизонское УМПЖКХ</t>
  </si>
  <si>
    <t>7209005331</t>
  </si>
  <si>
    <t>722001001</t>
  </si>
  <si>
    <t>26433322</t>
  </si>
  <si>
    <t>Богандинское МУП "Коммунальщик"</t>
  </si>
  <si>
    <t>7224024995</t>
  </si>
  <si>
    <t>26375269</t>
  </si>
  <si>
    <t>ГУП "Ямало-Ненецкий ОРЦ для детей с ограниченными возможностями и детей, состоящих на диспансерном учете "Большой Тараскуль"</t>
  </si>
  <si>
    <t>7204037749</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</si>
  <si>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</si>
  <si>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</si>
  <si>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</si>
  <si>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</si>
  <si>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</si>
  <si>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</si>
  <si>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</si>
  <si>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</si>
  <si>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</si>
  <si>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</si>
  <si>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</si>
  <si>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</si>
  <si>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</si>
  <si>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26375280</t>
  </si>
  <si>
    <t>МП "Городские водопроводно-канализационные сети"</t>
  </si>
  <si>
    <t>7207000761</t>
  </si>
  <si>
    <t>26375361</t>
  </si>
  <si>
    <t>МП "Демьянское КП"</t>
  </si>
  <si>
    <t>7225004624</t>
  </si>
  <si>
    <t>722501001</t>
  </si>
  <si>
    <t>26375310</t>
  </si>
  <si>
    <t>МП "Заводоуковское ЖКХ"</t>
  </si>
  <si>
    <t>7215009599</t>
  </si>
  <si>
    <t>721501001</t>
  </si>
  <si>
    <t>26375362</t>
  </si>
  <si>
    <t>МП "Ивановское КП"</t>
  </si>
  <si>
    <t>7225004649</t>
  </si>
  <si>
    <t>28272431</t>
  </si>
  <si>
    <t>МП "Строй-проект" Ялуторовского района</t>
  </si>
  <si>
    <t>7207008129</t>
  </si>
  <si>
    <t>28003540</t>
  </si>
  <si>
    <t>МП "Стройсервис"</t>
  </si>
  <si>
    <t>7229008997</t>
  </si>
  <si>
    <t>722901001</t>
  </si>
  <si>
    <t>26433646</t>
  </si>
  <si>
    <t>МУЖЭП с.Онохино</t>
  </si>
  <si>
    <t>7224031897</t>
  </si>
  <si>
    <t>26375344</t>
  </si>
  <si>
    <t>МУП "Байкаловский ККП"</t>
  </si>
  <si>
    <t>7223000825</t>
  </si>
  <si>
    <t>722301001</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</si>
  <si>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</si>
  <si>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</si>
  <si>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</si>
  <si>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</si>
  <si>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</si>
  <si>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</si>
  <si>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</si>
  <si>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</si>
  <si>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</si>
  <si>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</si>
  <si>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</si>
  <si>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</si>
  <si>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</si>
  <si>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</si>
  <si>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</si>
  <si>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</si>
  <si>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</si>
  <si>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</si>
  <si>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</si>
  <si>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720601001</t>
  </si>
  <si>
    <t>28264555</t>
  </si>
  <si>
    <t>МУП "Теплосервис" Бердюжского района</t>
  </si>
  <si>
    <t>7220005092</t>
  </si>
  <si>
    <t>26375354</t>
  </si>
  <si>
    <t>МУП "Чикча"</t>
  </si>
  <si>
    <t>7224036662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</si>
  <si>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</si>
  <si>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</si>
  <si>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</si>
  <si>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</si>
  <si>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</si>
  <si>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</si>
  <si>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</si>
  <si>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</si>
  <si>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</si>
  <si>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</si>
  <si>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</si>
  <si>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</si>
  <si>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</si>
  <si>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</si>
  <si>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</si>
  <si>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</si>
  <si>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26375297</t>
  </si>
  <si>
    <t>МУП ЖКХ "Супра"</t>
  </si>
  <si>
    <t>7212004779</t>
  </si>
  <si>
    <t>26375333</t>
  </si>
  <si>
    <t>МУП ЖКХ Казанского района</t>
  </si>
  <si>
    <t>7218004920</t>
  </si>
  <si>
    <t>721801001</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</si>
  <si>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</si>
  <si>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</si>
  <si>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</si>
  <si>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</si>
  <si>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</si>
  <si>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</si>
  <si>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</si>
  <si>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</si>
  <si>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</si>
  <si>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</si>
  <si>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</si>
  <si>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</si>
  <si>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</si>
  <si>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26777702</t>
  </si>
  <si>
    <t>ООО "Булашов и Коммунал Сервис"</t>
  </si>
  <si>
    <t>7210110348</t>
  </si>
  <si>
    <t>721001001</t>
  </si>
  <si>
    <t>26375307</t>
  </si>
  <si>
    <t>ООО "Вектор"</t>
  </si>
  <si>
    <t>7215001342</t>
  </si>
  <si>
    <t>26375306</t>
  </si>
  <si>
    <t>ООО "Гарант"</t>
  </si>
  <si>
    <t>7215001335</t>
  </si>
  <si>
    <t>26628859</t>
  </si>
  <si>
    <t>ООО "Голышмановотеплоцентр"</t>
  </si>
  <si>
    <t>7214009003</t>
  </si>
  <si>
    <t>721401001</t>
  </si>
  <si>
    <t>28-09-2010 00:00:00</t>
  </si>
  <si>
    <t>26375313</t>
  </si>
  <si>
    <t>ООО "Жилсервис"</t>
  </si>
  <si>
    <t>7215010139</t>
  </si>
  <si>
    <t>26375275</t>
  </si>
  <si>
    <t>ООО "Инженерсервис"</t>
  </si>
  <si>
    <t>7205013564</t>
  </si>
  <si>
    <t>26375294</t>
  </si>
  <si>
    <t>ООО "Коммуналсервис"</t>
  </si>
  <si>
    <t>7211005547</t>
  </si>
  <si>
    <t>721101001</t>
  </si>
  <si>
    <t>27506783</t>
  </si>
  <si>
    <t>ООО "Коммунальщик"</t>
  </si>
  <si>
    <t>7224044663</t>
  </si>
  <si>
    <t>30911762</t>
  </si>
  <si>
    <t>ООО "МУП Бердюжское ЖКХ"</t>
  </si>
  <si>
    <t>7220098763</t>
  </si>
  <si>
    <t>26375349</t>
  </si>
  <si>
    <t>ООО "МУП Винзилинское ЖКХ"</t>
  </si>
  <si>
    <t>7224030283</t>
  </si>
  <si>
    <t>26375350</t>
  </si>
  <si>
    <t>ООО "МУП Московское ЖКХ"</t>
  </si>
  <si>
    <t>7224030300</t>
  </si>
  <si>
    <t>26808862</t>
  </si>
  <si>
    <t>ООО "Падунское"</t>
  </si>
  <si>
    <t>7215002547</t>
  </si>
  <si>
    <t>26375352</t>
  </si>
  <si>
    <t>ООО "Ромист"</t>
  </si>
  <si>
    <t>7224032562</t>
  </si>
  <si>
    <t>26375276</t>
  </si>
  <si>
    <t>ООО "СИБУР Тобольск"</t>
  </si>
  <si>
    <t>7206025040</t>
  </si>
  <si>
    <t>28858595</t>
  </si>
  <si>
    <t>ООО "Санаторий "Геолог"</t>
  </si>
  <si>
    <t>7224054816</t>
  </si>
  <si>
    <t>26996341</t>
  </si>
  <si>
    <t>ООО "Сибгазсервис"</t>
  </si>
  <si>
    <t>7214006972</t>
  </si>
  <si>
    <t>26558197</t>
  </si>
  <si>
    <t>ООО "Сорокинские коммунальные системы"</t>
  </si>
  <si>
    <t>7222018509</t>
  </si>
  <si>
    <t>26375288</t>
  </si>
  <si>
    <t>ООО "Спец Тепло Сервис"</t>
  </si>
  <si>
    <t>7210110147</t>
  </si>
  <si>
    <t>31356715</t>
  </si>
  <si>
    <t>ООО "ТЮМЕНЬ-ХИЛТОН"</t>
  </si>
  <si>
    <t>7202201351</t>
  </si>
  <si>
    <t>720201001</t>
  </si>
  <si>
    <t>27356445</t>
  </si>
  <si>
    <t>ООО "Тавда-Уют"</t>
  </si>
  <si>
    <t>7224048202</t>
  </si>
  <si>
    <t>20-07-2010 00:00:00</t>
  </si>
  <si>
    <t>26375295</t>
  </si>
  <si>
    <t>ООО "Теплолюкс"</t>
  </si>
  <si>
    <t>7211005554</t>
  </si>
  <si>
    <t>26375283</t>
  </si>
  <si>
    <t>ООО "Теплосервис с. Абатское"</t>
  </si>
  <si>
    <t>7208003980</t>
  </si>
  <si>
    <t>28830004</t>
  </si>
  <si>
    <t>ООО "Техмонтаж"</t>
  </si>
  <si>
    <t>7203243280</t>
  </si>
  <si>
    <t>26381312</t>
  </si>
  <si>
    <t>ООО "Тюмень Водоканал"</t>
  </si>
  <si>
    <t>7204095194</t>
  </si>
  <si>
    <t>28796899</t>
  </si>
  <si>
    <t>ООО "УК "АРОМАШЕВОГАЗСЕРВИС"</t>
  </si>
  <si>
    <t>7220005590</t>
  </si>
  <si>
    <t>26434973</t>
  </si>
  <si>
    <t>ООО "Червишевское ЖКХ"</t>
  </si>
  <si>
    <t>7224041334</t>
  </si>
  <si>
    <t>31060289</t>
  </si>
  <si>
    <t>ООО "Энергоспецсервис"</t>
  </si>
  <si>
    <t>7205028659</t>
  </si>
  <si>
    <t>25-12-2015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</si>
  <si>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</si>
  <si>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</si>
  <si>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</si>
  <si>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</si>
  <si>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</si>
  <si>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27235122</t>
  </si>
  <si>
    <t>ООО Агрофирма "Заречная"</t>
  </si>
  <si>
    <t>7218005803</t>
  </si>
  <si>
    <t>26375303</t>
  </si>
  <si>
    <t>ООО ЖКХ "Викуловское"</t>
  </si>
  <si>
    <t>7213004669</t>
  </si>
  <si>
    <t>721301001</t>
  </si>
  <si>
    <t>28150549</t>
  </si>
  <si>
    <t>ООО НЭП "Универсал"</t>
  </si>
  <si>
    <t>7215001448</t>
  </si>
  <si>
    <t>26375346</t>
  </si>
  <si>
    <t>ПАО "Птицефабрика "Боровская"</t>
  </si>
  <si>
    <t>7224008030</t>
  </si>
  <si>
    <t>26867519</t>
  </si>
  <si>
    <t>ПАО "Фортум"</t>
  </si>
  <si>
    <t>7203162698</t>
  </si>
  <si>
    <t>745301001</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</si>
  <si>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</si>
  <si>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</si>
  <si>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</si>
  <si>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</si>
  <si>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</si>
  <si>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</si>
  <si>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</si>
  <si>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</si>
  <si>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</si>
  <si>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</si>
  <si>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722101001</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</si>
  <si>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</si>
  <si>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</si>
  <si>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</si>
  <si>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</si>
  <si>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</si>
  <si>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</si>
  <si>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</si>
  <si>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</si>
  <si>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</si>
  <si>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</si>
  <si>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</si>
  <si>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</si>
  <si>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</si>
  <si>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</si>
  <si>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</si>
  <si>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</si>
  <si>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</si>
  <si>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</si>
  <si>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</si>
  <si>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</si>
  <si>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t>
  </si>
  <si>
    <t>625007 г.Тюмень, ул. 30 лет Победы, 31</t>
  </si>
  <si>
    <t>Галиуллин Мугаммир Файзуллович</t>
  </si>
  <si>
    <t>Шпагина Ольга Валентиновна</t>
  </si>
  <si>
    <t>начальник отдела</t>
  </si>
  <si>
    <t>(3452) 520 454</t>
  </si>
  <si>
    <t>o.shpagina@rosvodokanal.ru</t>
  </si>
  <si>
    <t>24.03.2020 13:44:59</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</si>
  <si>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</si>
  <si>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</si>
  <si>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</si>
  <si>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</si>
  <si>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</si>
  <si>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</si>
  <si>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</si>
  <si>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</si>
  <si>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</si>
  <si>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</si>
  <si>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</si>
  <si>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</si>
  <si>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</si>
  <si>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</si>
  <si>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</si>
  <si>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</si>
  <si>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</si>
  <si>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</si>
  <si>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</si>
  <si>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</si>
  <si>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</si>
  <si>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</si>
  <si>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</si>
  <si>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</si>
  <si>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</si>
  <si>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</si>
  <si>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</si>
  <si>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</si>
  <si>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</si>
  <si>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</si>
  <si>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</si>
  <si>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</si>
  <si>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</si>
  <si>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</si>
  <si>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</si>
  <si>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</si>
  <si>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</si>
  <si>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</si>
  <si>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</si>
  <si>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</si>
  <si>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</si>
  <si>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</si>
  <si>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</si>
  <si>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</si>
  <si>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</si>
  <si>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</si>
  <si>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</si>
  <si>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</si>
  <si>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</si>
  <si>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</si>
  <si>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</si>
  <si>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</si>
  <si>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</si>
  <si>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</si>
  <si>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</si>
  <si>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</si>
  <si>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</si>
  <si>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</si>
  <si>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</si>
  <si>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</si>
  <si>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</si>
  <si>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</si>
  <si>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</si>
  <si>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</si>
  <si>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</si>
  <si>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</si>
  <si>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</si>
  <si>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</si>
  <si>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</si>
  <si>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</si>
  <si>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</si>
  <si>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</si>
  <si>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</si>
  <si>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</si>
  <si>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</si>
  <si>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</si>
  <si>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</si>
  <si>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</si>
  <si>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</si>
  <si>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</si>
  <si>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</si>
  <si>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</si>
  <si>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</si>
  <si>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</si>
  <si>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</si>
  <si>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</si>
  <si>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</si>
  <si>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</si>
  <si>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</si>
  <si>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</si>
  <si>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</si>
  <si>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</si>
  <si>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</si>
  <si>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</si>
  <si>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</si>
  <si>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</si>
  <si>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</si>
  <si>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</si>
  <si>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</si>
  <si>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</si>
  <si>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</si>
  <si>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</si>
  <si>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</si>
  <si>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</si>
  <si>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</si>
  <si>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</si>
  <si>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</si>
  <si>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</si>
  <si>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</si>
  <si>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</si>
  <si>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</si>
  <si>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</si>
  <si>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</si>
  <si>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</si>
  <si>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</si>
  <si>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</si>
  <si>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</si>
  <si>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</si>
  <si>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</si>
  <si>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</si>
  <si>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</si>
  <si>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</si>
  <si>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</si>
  <si>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</si>
  <si>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</si>
  <si>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</si>
  <si>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</si>
  <si>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</si>
  <si>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</si>
  <si>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</si>
  <si>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</si>
  <si>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</si>
  <si>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</si>
  <si>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</si>
  <si>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</si>
  <si>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</si>
  <si>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</si>
  <si>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</si>
  <si>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</si>
  <si>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</si>
  <si>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</si>
  <si>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</si>
  <si>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</si>
  <si>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</si>
  <si>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</si>
  <si>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</si>
  <si>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</si>
  <si>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</si>
  <si>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</si>
  <si>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</si>
  <si>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</si>
  <si>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</si>
  <si>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</si>
  <si>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</si>
  <si>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</si>
  <si>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</si>
  <si>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</si>
  <si>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</si>
  <si>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</si>
  <si>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</si>
  <si>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</si>
  <si>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</si>
  <si>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</si>
  <si>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</si>
  <si>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</si>
  <si>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</si>
  <si>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</si>
  <si>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</si>
  <si>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</si>
  <si>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</si>
  <si>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</si>
  <si>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</si>
  <si>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</si>
  <si>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</si>
  <si>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</si>
  <si>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</si>
  <si>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</si>
  <si>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</si>
  <si>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</si>
  <si>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</si>
  <si>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</si>
  <si>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</si>
  <si>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</si>
  <si>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</si>
  <si>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</si>
  <si>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</si>
  <si>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</si>
  <si>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</si>
  <si>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</si>
  <si>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</si>
  <si>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</si>
  <si>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</si>
  <si>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</si>
  <si>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</si>
  <si>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</si>
  <si>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</si>
  <si>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</si>
  <si>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</si>
  <si>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</si>
  <si>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</si>
  <si>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</si>
  <si>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</si>
  <si>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</si>
  <si>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</si>
  <si>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</si>
  <si>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</si>
  <si>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</si>
  <si>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</si>
  <si>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</si>
  <si>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</si>
  <si>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</si>
  <si>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</si>
  <si>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</si>
  <si>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</si>
  <si>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</si>
  <si>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</si>
  <si>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</si>
  <si>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</si>
  <si>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</si>
  <si>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</si>
  <si>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</si>
  <si>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</si>
  <si>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</si>
  <si>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</si>
  <si>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</si>
  <si>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</si>
  <si>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</si>
  <si>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</si>
  <si>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</si>
  <si>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</si>
  <si>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</si>
  <si>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</si>
  <si>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</si>
  <si>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</si>
  <si>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</si>
  <si>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</si>
  <si>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</si>
  <si>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</si>
  <si>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</si>
  <si>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</si>
  <si>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</si>
  <si>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</si>
  <si>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</si>
  <si>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</si>
  <si>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</si>
  <si>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</si>
  <si>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</si>
  <si>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</si>
  <si>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</si>
  <si>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</si>
  <si>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</si>
  <si>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</si>
  <si>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</si>
  <si>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</si>
  <si>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</si>
  <si>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</si>
  <si>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</si>
  <si>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</si>
  <si>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</si>
  <si>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</si>
  <si>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</si>
  <si>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</si>
  <si>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</si>
  <si>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</si>
  <si>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</si>
  <si>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</si>
  <si>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</si>
  <si>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</si>
  <si>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</si>
  <si>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</si>
  <si>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</si>
  <si>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</si>
  <si>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</si>
  <si>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</si>
  <si>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</si>
  <si>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</si>
  <si>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</si>
  <si>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</si>
  <si>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</si>
  <si>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</si>
  <si>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</si>
  <si>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</si>
  <si>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</si>
  <si>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</si>
  <si>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</si>
  <si>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</si>
  <si>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</si>
  <si>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</si>
  <si>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</si>
  <si>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</si>
  <si>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</si>
  <si>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</si>
  <si>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</si>
  <si>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</si>
  <si>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</si>
  <si>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</si>
  <si>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</si>
  <si>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</si>
  <si>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</si>
  <si>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</si>
  <si>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</si>
  <si>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</si>
  <si>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</si>
  <si>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</si>
  <si>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</si>
  <si>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</si>
  <si>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</si>
  <si>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</si>
  <si>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</si>
  <si>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</si>
  <si>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</si>
  <si>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</si>
  <si>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</si>
  <si>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</si>
  <si>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</si>
  <si>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</si>
  <si>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</si>
  <si>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</si>
  <si>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</si>
  <si>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</si>
  <si>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</si>
  <si>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</si>
  <si>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</si>
  <si>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</si>
  <si>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</si>
  <si>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</si>
  <si>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</si>
  <si>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</si>
  <si>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</si>
  <si>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</si>
  <si>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</si>
  <si>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</si>
  <si>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</si>
  <si>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</si>
  <si>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</si>
  <si>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</si>
  <si>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</si>
  <si>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</si>
  <si>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</si>
  <si>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</si>
  <si>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</si>
  <si>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</si>
  <si>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</si>
  <si>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</si>
  <si>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</si>
  <si>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</si>
  <si>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</si>
  <si>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</si>
  <si>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</si>
  <si>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</si>
  <si>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</si>
  <si>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</si>
  <si>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</si>
  <si>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</si>
  <si>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</si>
  <si>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</si>
  <si>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</si>
  <si>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</si>
  <si>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</si>
  <si>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</si>
  <si>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</si>
  <si>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</si>
  <si>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</si>
  <si>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</si>
  <si>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</si>
  <si>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</si>
  <si>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</si>
  <si>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</si>
  <si>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</si>
  <si>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</si>
  <si>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</si>
  <si>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</si>
  <si>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</si>
  <si>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</si>
  <si>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</si>
  <si>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</si>
  <si>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</si>
  <si>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</si>
  <si>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</si>
  <si>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</si>
  <si>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</si>
  <si>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</si>
  <si>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</si>
  <si>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</si>
  <si>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</si>
  <si>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</si>
  <si>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</si>
  <si>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</si>
  <si>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</si>
  <si>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</si>
  <si>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</si>
  <si>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</si>
  <si>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</si>
  <si>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</si>
  <si>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</si>
  <si>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</si>
  <si>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</si>
  <si>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</si>
  <si>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</si>
  <si>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</si>
  <si>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</si>
  <si>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</si>
  <si>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</si>
  <si>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</si>
  <si>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</si>
  <si>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</si>
  <si>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</si>
  <si>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</si>
  <si>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</si>
  <si>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Винзилинское</t>
  </si>
  <si>
    <t>71644416</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</si>
  <si>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</si>
  <si>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</si>
  <si>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</si>
  <si>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</si>
  <si>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</si>
  <si>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</si>
  <si>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</si>
  <si>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</si>
  <si>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</si>
  <si>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</si>
  <si>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</si>
  <si>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</si>
  <si>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</si>
  <si>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</si>
  <si>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</si>
  <si>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</si>
  <si>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</si>
  <si>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</si>
  <si>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Новотарманское</t>
  </si>
  <si>
    <t>71644456</t>
  </si>
  <si>
    <t>Онохинское</t>
  </si>
  <si>
    <t>71644458</t>
  </si>
  <si>
    <t>Переваловское</t>
  </si>
  <si>
    <t>71644460</t>
  </si>
  <si>
    <t>Салаирское</t>
  </si>
  <si>
    <t>71644470</t>
  </si>
  <si>
    <t>Успенское</t>
  </si>
  <si>
    <t>71644475</t>
  </si>
  <si>
    <t>Червишевское</t>
  </si>
  <si>
    <t>71644480</t>
  </si>
  <si>
    <t>Чикчинское</t>
  </si>
  <si>
    <t>71644485</t>
  </si>
  <si>
    <t>поселок Боровский</t>
  </si>
  <si>
    <t>71644412</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</si>
  <si>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</si>
  <si>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</si>
  <si>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</si>
  <si>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</si>
  <si>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</si>
  <si>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</si>
  <si>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</si>
  <si>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</si>
  <si>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</si>
  <si>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</si>
  <si>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</si>
  <si>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</si>
  <si>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</si>
  <si>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</si>
  <si>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</si>
  <si>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</si>
  <si>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</si>
  <si>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</si>
  <si>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</si>
  <si>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</si>
  <si>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</si>
  <si>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</si>
  <si>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</si>
  <si>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</si>
  <si>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</si>
  <si>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</si>
  <si>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</si>
  <si>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</si>
  <si>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</si>
  <si>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</si>
  <si>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</si>
  <si>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</si>
  <si>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</si>
  <si>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</si>
  <si>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</si>
  <si>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</si>
  <si>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</si>
  <si>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</si>
  <si>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</si>
  <si>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</si>
  <si>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</si>
  <si>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</si>
  <si>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</si>
  <si>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</si>
  <si>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</si>
  <si>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</si>
  <si>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</si>
  <si>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</si>
  <si>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</si>
  <si>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</si>
  <si>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</si>
  <si>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</si>
  <si>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</si>
  <si>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</si>
  <si>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</si>
  <si>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</si>
  <si>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</si>
  <si>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</si>
  <si>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</si>
  <si>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</si>
  <si>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</si>
  <si>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</si>
  <si>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</si>
  <si>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</si>
  <si>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</si>
  <si>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</si>
  <si>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</si>
  <si>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</si>
  <si>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</si>
  <si>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</si>
  <si>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</si>
  <si>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</si>
  <si>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</si>
  <si>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</si>
  <si>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</si>
  <si>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</si>
  <si>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</si>
  <si>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</si>
  <si>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</si>
  <si>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</si>
  <si>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</si>
  <si>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</si>
  <si>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</si>
  <si>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</si>
  <si>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</si>
  <si>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</si>
  <si>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</si>
  <si>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</si>
  <si>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</si>
  <si>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</si>
  <si>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</si>
  <si>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</si>
  <si>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</si>
  <si>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</si>
  <si>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</si>
  <si>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</si>
  <si>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</si>
  <si>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</si>
  <si>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</si>
  <si>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</si>
  <si>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</si>
  <si>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</si>
  <si>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</si>
  <si>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</si>
  <si>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</si>
  <si>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</si>
  <si>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</si>
  <si>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</si>
  <si>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</si>
  <si>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</si>
  <si>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</si>
  <si>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</si>
  <si>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</si>
  <si>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</si>
  <si>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</si>
  <si>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</si>
  <si>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</si>
  <si>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</si>
  <si>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</si>
  <si>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</si>
  <si>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</si>
  <si>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</si>
  <si>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</si>
  <si>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</si>
  <si>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</si>
  <si>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</si>
  <si>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</si>
  <si>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</si>
  <si>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</si>
  <si>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</si>
  <si>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</si>
  <si>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</si>
  <si>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</si>
  <si>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</si>
  <si>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</si>
  <si>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</si>
  <si>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</si>
  <si>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</si>
  <si>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</si>
  <si>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</si>
  <si>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</si>
  <si>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</si>
  <si>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</si>
  <si>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</si>
  <si>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</si>
  <si>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</si>
  <si>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город Тюмень, город Тюмень (71701000);</t>
  </si>
  <si>
    <t>Тюменский муниципальный район, Тюменский муниципальный район (71644000);
Нижнетавдинский муниципальный район, Нижнетавдинский муниципальный район (71632000);</t>
  </si>
  <si>
    <t>г.Тюмень</t>
  </si>
  <si>
    <t>п.Утешево</t>
  </si>
  <si>
    <t>Вид деятельности:_x000D_
  - Холодное водоснабжение. Питьевая вода_x000D_
_x000D_
Территория оказания услуг:_x000D_
  - город Тюмень, город Тюмень (71701000);_x000D_
_x000D_
Централизованная система холодного водоснабжения:_x000D_
  - г.Тюмень</t>
  </si>
  <si>
    <t>Вид деятельности:_x000D_
  - Холодное водоснабжение. Питьевая вода_x000D_
_x000D_
Территория оказания услуг:_x000D_
  - город Тюмень, город Тюмень (71701000);_x000D_
_x000D_
Централизованная система холодного водоснабжения:_x000D_
  - п.Утешево</t>
  </si>
  <si>
    <t>Вид деятельности:_x000D_
  - Холодное водоснабжение. Питьевая вода_x000D_
_x000D_
Территория оказания услуг:_x000D_
  - Тюменский муниципальный район, Тюменский муниципальный район (71644000);
Нижнетавдинский муниципальный район, Нижнетавдинский муниципальный район (71632000);_x000D_
_x000D_
Централизованная система холодного водоснабжения:_x000D_
  - наименование отсутствует</t>
  </si>
  <si>
    <t>Вид деятельности:_x000D_
  - Холодное водоснабжение. Техническая вода_x000D_
_x000D_
Территория оказания услуг:_x000D_
  - город Тюмень, город Тюмень (71701000);_x000D_
_x000D_
Централизованная система холодного водоснабжения:_x000D_
  - наименование отсутствует</t>
  </si>
  <si>
    <t>город Тюмень (71701000)</t>
  </si>
  <si>
    <t>наименование отсутствует</t>
  </si>
  <si>
    <t>Тюменский муниципальный район (71644000)</t>
  </si>
  <si>
    <t>4.1.1.2</t>
  </si>
  <si>
    <t>4.1.1.2.1</t>
  </si>
  <si>
    <t>Нижнетавдинский муниципальный район (71632000)</t>
  </si>
  <si>
    <t>О</t>
  </si>
  <si>
    <t>3.12.1</t>
  </si>
  <si>
    <t>3.12.2</t>
  </si>
  <si>
    <t>3.12.3</t>
  </si>
  <si>
    <t>3.12.4</t>
  </si>
  <si>
    <t>3.12.5</t>
  </si>
  <si>
    <t>3.12.6</t>
  </si>
  <si>
    <t>3.12.7</t>
  </si>
  <si>
    <t>3.12.8</t>
  </si>
  <si>
    <t>3.12.9</t>
  </si>
  <si>
    <t>3.12.10</t>
  </si>
  <si>
    <t>3.12.11</t>
  </si>
  <si>
    <t>3.12.12</t>
  </si>
  <si>
    <t>Горюче-смазочные материалы</t>
  </si>
  <si>
    <t>Материалы и малоценные основные средства</t>
  </si>
  <si>
    <t>Административные расходы,Сбытовые расходы( с учетом восстановления РСД),Расходы на транспортировку воды,Расходы по регулируемому виду деятельности, не учитываемые в составе тарифа</t>
  </si>
  <si>
    <t>Административные расходы,</t>
  </si>
  <si>
    <t>Расходы на тепловую энергию</t>
  </si>
  <si>
    <t>Расходы на теплоноситель (газ)</t>
  </si>
  <si>
    <t>Расходы по регулируемому виду деятельности, не учитываемые в составе тарифа</t>
  </si>
  <si>
    <t>Налоги и сборы</t>
  </si>
  <si>
    <t>Лизинговые платежи</t>
  </si>
  <si>
    <t xml:space="preserve">Расходы на обслуживание бесхозяйных сетей </t>
  </si>
  <si>
    <t>Иные экономически обоснованные расходы на социальные нужды, в соответствии с пунктом 86 Методических указаний</t>
  </si>
  <si>
    <t>Прочие корректировки</t>
  </si>
  <si>
    <t>https://portal.eias.ru/Portal/DownloadPage.aspx?type=12&amp;guid=bad6ad8b-2c63-4375-8941-b726a649dfde</t>
  </si>
  <si>
    <t>Инвестиционная программа ООО "Тюмень Водоканал" в сфере холодного водоснабжения и водоотведения на 2017-2025 годы (в ред. от 20.12.2019г. №187/01-05-ос)</t>
  </si>
  <si>
    <t>20.12.2019</t>
  </si>
  <si>
    <t>автоматизация (с уменьшением штата); уменьшение удельных затрат (повышение КПД); уменьшение издержек на производство; снижение аварийности; прочее</t>
  </si>
  <si>
    <t>Администрация города Тюмени</t>
  </si>
  <si>
    <t>Департамент тарифной и ценовой политики Тюменской области</t>
  </si>
  <si>
    <t>01.01.2017</t>
  </si>
  <si>
    <t>31.12.2025</t>
  </si>
  <si>
    <t>30.11.2017</t>
  </si>
  <si>
    <t>Строительство 2-й очереди кольцевого водовода г.Тюмени d 1000мм (ориентировочная протяжённость - 9,41 км), в районе Велижанского тракта</t>
  </si>
  <si>
    <t>Строительство водопровода d 500 мм по ул.Монтажников от водопровода мкр. 98 га до кольцевого водопровода d 1000мм (ориентировочная протяжённость - 500м)/в районе ул.Монтажников</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</si>
  <si>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</si>
  <si>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</si>
  <si>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</si>
  <si>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</si>
  <si>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</si>
  <si>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</si>
  <si>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</si>
  <si>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</si>
  <si>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</si>
  <si>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</si>
  <si>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</si>
  <si>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</si>
  <si>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</si>
  <si>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</si>
  <si>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</si>
  <si>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</si>
  <si>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</si>
  <si>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</si>
  <si>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</si>
  <si>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</si>
  <si>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</si>
  <si>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</si>
  <si>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</si>
  <si>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</si>
  <si>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</si>
  <si>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</si>
  <si>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</si>
  <si>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</si>
  <si>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</si>
  <si>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</si>
  <si>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</si>
  <si>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</si>
  <si>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Реконструкция водопровода Д=500мм на Д=710мм в районе ул. Велижанский тракт 6 км, ориентировочной протяженностью 3 324п.м.</t>
  </si>
  <si>
    <t>Строительство водопровода d630мм, 3 108,3п.м.</t>
  </si>
  <si>
    <t>Реконструкция сетей водоснабжения по ул. Ямская D=400мм с увеличением диаметра до 500мм (участок от ул. Таврическая до ул. Болотникова, ориентировочная протяженность 580п.м.)</t>
  </si>
  <si>
    <t>Реконструкция сетей водоснабжения по ул. Свободы D=1000мм с увеличением диаметра до1200мм (участок от ул. Затюменской до ул. Казанской, ориентировочная протяженность 445п.м.)</t>
  </si>
  <si>
    <t>Реконструкция сетей водоснабжения по ул. Широтная D=800мм с увеличением диаметра до 900мм (участок от ул. Олимпийская до пр. Монтажников, ориентировочная протяженность 990п.м.)</t>
  </si>
  <si>
    <t>Реконструкция сетей водоснабжения по ул. Карла Маркса D=500мм с увеличением диаметра до 630мм на участке от ул. Парковая до пер. Ленинградский (ориентировочная протяженность 1 275п.м.)</t>
  </si>
  <si>
    <t>Реконструкция сетей водоснабжения d500мм на Д=630мм по ул.50 лет Октября (участок от ул.Одесской до ул.Пермякова, ориентировочная протяженность 1 350п.м.)</t>
  </si>
  <si>
    <t>Строительство водопровода d630 мм протяженностью 3,1 км</t>
  </si>
  <si>
    <t>Строительство водопроводных сетей общей протяженность 135,63 км,  на площадках перспективной застройки (2025-2040 гг.)</t>
  </si>
  <si>
    <t>Реконструкция ВНС п.Антипино</t>
  </si>
  <si>
    <t>Строительство магистрального водовода от нового скважинного водозабора Калиновского/Заморозовского/Понизовского месторождений  до площадки метелевских очистных сооружений,   2хДу1200 мм, протяженностью 70 км.</t>
  </si>
  <si>
    <t>г.Тюмень. Строительство кольцевого водовода, в т.ч. ПД (1 очередь. Корректировка), (d1000мм протяженностью 20440,2м, d500мм протяженностью 463,5м)</t>
  </si>
  <si>
    <t>Строительство водопроводных сетей в районе 9км Велижанского тракта d 160мм протяженностью 5683,5м</t>
  </si>
  <si>
    <t>Реконструкция смесителей, реагентного хозяйства</t>
  </si>
  <si>
    <t>Строительство сооружений повторного использования промывных воды (СПИВ)</t>
  </si>
  <si>
    <t>Модернизация сооружений аэрации-дегазации</t>
  </si>
  <si>
    <t>Строительство сооружений оборота промывной воды и обработки осадка</t>
  </si>
  <si>
    <t>Установка аэраторов-дегазаторов I и II очередь</t>
  </si>
  <si>
    <t>Реконструкция основного блока сооружений: модернизация камер хлопьеобразования, отстойников, автоматизация, реконструкция сопутствующих  инженерных систем</t>
  </si>
  <si>
    <t>Реконструкция скорых фильтров ВВОС. Реконструкция дренажно-распределительной системы фильтров. Замена фильтрующей загрузки. Автоматизация</t>
  </si>
  <si>
    <t>Разведка и строительство нового скважинного водозабора на Калиновском, Заморозовском и Понизовском месторождениях</t>
  </si>
  <si>
    <t>Модернизация системы обеззараживания</t>
  </si>
  <si>
    <t>Автоматизация Велижанского водозабора: дооснащение АСУТП контроля и управления 78 скважин</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</si>
  <si>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Д=225мм по ул. Самолетная, 2, ориентировочной протяженностью 679,9п.м.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</si>
  <si>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</si>
  <si>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Д=315мм по ул. Водопроводная (от ул. Ленина до ул. Хохрякова, ориентировочной протяженностью 480п.м.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</si>
  <si>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водовода с Д=710мм на Д=800мм в районе ул. Мельзаводская, ориентировочной протяженностью 4,2 км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</si>
  <si>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сборного водовода 2-го участка от скважины №1 до камеры на территории производственной зоны ВВОС, Д=710мм, ориентировочной протяженностью 2,6 км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</si>
  <si>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d400мм по ул. Кирова-Хохрякова, ориентировочной протяженностью 539,3п.м.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</si>
  <si>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d315, 400мм по ул. Кирова-Хохрякова (2,3 этапы), ориентировочной протяженностью 421,756п.м.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</si>
  <si>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с Д=500мм на Д=630мм по ул. 50 лет Октября, ориентировочной протяженностью 1 584п.м.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</si>
  <si>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Д=110мм по ул. Ишимская, Снежная, Ненецкая, Самотлорская, Буровиков, Мегионская, ориентировочной протяженностью 5 208п.м.</t>
  </si>
  <si>
    <t>4.38</t>
  </si>
  <si>
    <t>4.39</t>
  </si>
  <si>
    <t>4.40</t>
  </si>
  <si>
    <t>4.41</t>
  </si>
  <si>
    <t>4.42</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</si>
  <si>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сетей водоснабжения Д=110мм по ул. Комиссаржевской, ориентировочной протяженностью 1 420п.м.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</si>
  <si>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сетей водоснабжения Д=110мм по ул. Ракетная, ориентировочной протяженностью 1 497,1п.м.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</si>
  <si>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водопроводной сети Д=800мм по ул. Кремлевская, ориентировочная протяженность 364,8п.м.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</si>
  <si>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сетей водоснабжения Д=110мм, Д=160мм в д. Плеханова, ориентировочной протяженностью 4 620,5п.м. (Д=110мм, L=1 881,9п.м., Д=160мм, L=2 738,6п.м.)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</si>
  <si>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сетей водоснабжения по ул. Хохрякова Д=300мм на Д=315мм, Д=150мм на Д=160мм на участке от ул. Дзержинского до ул. Орджоникидзе, ориентировочной протяженностью 737п.м. (Д=315мм, L=380п.м., Д=160мм, L=357п.м.)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</si>
  <si>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сетей водоснабжения Д=300мм на Д=315мм по ул. Авторемонтная, ориентировочной протяженностью 650п.м.</t>
  </si>
  <si>
    <t>4.43</t>
  </si>
  <si>
    <t>4.44</t>
  </si>
  <si>
    <t>4.45</t>
  </si>
  <si>
    <t>4.46</t>
  </si>
  <si>
    <t>4.47</t>
  </si>
  <si>
    <t>4.48</t>
  </si>
  <si>
    <t>4.49</t>
  </si>
  <si>
    <t>4.50</t>
  </si>
  <si>
    <t>4.51</t>
  </si>
  <si>
    <t>4.52</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</si>
  <si>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сетей водоснабжения по ул. 30 лет Победы Д=500мм на участке от ул. Мельникайте до здания ул. 30 лет Победы 10, ориентировочной протяженностью 92,23п.м.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</si>
  <si>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водовода Д=800мм по ул. Декабристов на участке от железной дороги до ул. Новоселов, ориентировочной протяженностью 384п.м.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</si>
  <si>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водовода d800мм в районе ул. Брестская, 12, ориентировочной протяженностью 180п.м.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</si>
  <si>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Д=63мм, Д=110мм, Д=160мм по ул. Революции, Рабочая, Физкультурная, Южная, Депутатская, Лопарева, Трактовая, Правды, Папанинцев, Техническая, Колхозная, Агеева, Шевченко, Николая Чаплина, Пышминская, ориентировочной протяженностью 9 307,58п.м. (Д=63мм, L=1 199,76п.м., Д=110мм, L=2 702,60п.м., Д=160мм, L=5 405,22п.м.)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</si>
  <si>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Д=63мм, Д=110мм, Д=160мм в с. Утешево по ул. Мартовская, Ивана Быкова, Толбинская, Березовская, Центральная, Купцов Кухтериных, ориентировочной протяженностью 2 311,37п.м. (Д=63мм, L=393п.м., Д=110мм, L=876,66п.м., Д=160мм, L=1 041,71п.м.)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</si>
  <si>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Д=63мм, Д=110мм по ул. Ломоносова, Чкалова, Иртышская, Заозерная, Речная, Большая Заречная, Ижевская, Павлова, Безноскова, пер. Жданова, пер. Ракетный, пер. Безноскова, Кондинская, Балакирева, пер. Кондинский, Дорожная, Тимуровцев, Избышева, пер. 2-ой Избышевский, пер. Дорониа, пер. 2-ой Доронина,  ориентировочной протяженностью 8 537,43п.м. (Д=63мм, L=1 575,33п.м., Д=110мм, L=6 962,10п.м.)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</si>
  <si>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Д=63мм, Д=110мм, Д=160мм в д. Казарово по ул. Новая 1-я, Новая 2-ая, Новая 3-я, Новый 2-й пер., Новый 3-й пер., Мангазейский пер. Александра Сазонова, Булата Сулейманова, Василия Болотова, Василия Левушкина, Земная, Романа Новопашина, Михаила Баранова, Петра Бабичева, Федора Дозорцева, пр. Армейский, Артиллеристов, Пограничников, Молодежная 1-ая, Малая Заречная, Хабибуллы Якина, Якова Точединова, Михаила Колесова, ул. Ореховая, Яблоневая, Земляничная, Ромашковая, Тюльпановая, Грибная, Клубничная, Клеверная, пр. Смородиновый, Плодовый, Жасминовый, ориентировочной протяженностью 15 443,12п.м. (Д=63мм, L=2 790п.м., Д=110мм, L=6 042,02п.м., Д=160мм, L=6 611,1п.м.)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</si>
  <si>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Д=63мм, Д=110мм, Д=160мм в пос. Березняковский по ул. Аромашевская, Викуловская,  Заводоуковская, Нижнетавдинская, Омутинская, Сладковская, пр. А.Щеткова, ориентировочной протяженностью 2 999,41п.м. (Д=63мм, L=390,89п.м., Д=110мм, L=1 132,36п.м., Д=160мм, L=1 476,16п.м.)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</si>
  <si>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Д=63мм, Д=110мм, Д=160мм по ул. Буровиков, Зимняя, Апрельская, Ишимская, Озерная, 7-Боткина, 1, Тундровая, пер.Литовский-ул.Сенная, 21, Балтийская, 13-37, Чкалова 61-73, Земляной Вал, 82 - 2 Луговая,25, Лермонтова, 45,  Чкалова,  27-32, Мичурина, 20, Щербакова,32-Рейдовая, ул. Верещагина, Сурикова, Дружбы 95-112, Ачинская, Камская, Пензенская, Ташкентская, 5-я Северная, ул. 6-я Северная, 4-й Северный пер, Михаила Калашникова, ориентировочная протяженность 9 561,18п.м. (Д=63мм, L=1 494,89п.м., Д=110мм, L=7 031,97п.м., Д=160мм, L=1 034,32п.м.)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</si>
  <si>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Строительство сети водопровода Д=63мм, Д=110мм, Д=160мм по пер 5-й Степной, 2-19, Ямальская, 18(5)-Московская, 20, Ленская, р-н д. Плеханово (пр.Виталия Тарасова, ул. Юрия Южакова, ул. Валерия Григорьева), ориентировочной протяженностью 3 833,98п.м. (Д=63мм, L=32,78п.м., Д=110мм, L=1 169,35п.м., L=160мм, Д=2 631,85п.м.)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</si>
  <si>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сетей водоснабжения Д=600мм на Д=630мм по ул.Транспортной на участке от ул.Амурской через ул.Московский тракт, далее до ул.Тимирязева, ориентировочной протяженностью 365п.м.</t>
  </si>
  <si>
    <t>4.53</t>
  </si>
  <si>
    <t>4.54</t>
  </si>
  <si>
    <t>4.55</t>
  </si>
  <si>
    <t>4.56</t>
  </si>
  <si>
    <t>4.57</t>
  </si>
  <si>
    <t>4.58</t>
  </si>
  <si>
    <t>4.59</t>
  </si>
  <si>
    <t>4.60</t>
  </si>
  <si>
    <t>4.61</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</si>
  <si>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Д=300мм на Д=315мм по ул. Безымянная от ул. Щербакова до ул. Ватутина, ориентировочной протяженностью 377п.м.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</si>
  <si>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сборного водопровода 2-го участка Д=300мм на Д=315мм, Д=400мм, Д=160мм от скважин №8,9 до камеры переключения, ориентировочной протяженностью 1,14 км (Д=315мм, L=688п.м., Д=400мм L=200п.м., Д=160мм, L=252п.м.)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</si>
  <si>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сборного водовода 2-го участка Д=500мм на Д=630мм, Д=600мм на Д=710мм от скважины №1 до скважины №21, ориентировочной протяженностью 1,72 км (Д=630мм, L=670п.м., Д=710мм, L=1 050п.м.)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</si>
  <si>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сборного водовода 4-го участка Д=500мм от скважины №6а до скважины №1а, ориентировочной протяженностью 2,18 км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</si>
  <si>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сборного водопровода 4-го участка Д=150мм на Д=160мм, Д=200мм на Д=225мм, Д=300мм на Д=315мм от скважины №12а, №11а до угла поворота УП 2, ориентировочной протяженностью 0,936 км (Д=160мм, L=44п.м., Д=225мм, L=424п.м., Д=315мм, L=468п.м.)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</si>
  <si>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водовода Д=500мм на Д=630мм по ул. Коммунистическая, ориентировочной протяженностью 240п.м.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</si>
  <si>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водовода Д=1000мм на Д=120мм  в районе ул. Харьковская на участке от ул. Одесская до зданий ул. Харьковская, 83а, 81г (ориентировочная протяженность 740м)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</si>
  <si>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Д=273мм на Д=400мм вдоль ул. Владимира Полякова, ориентировочной протяженностью 3 660п.м.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</si>
  <si>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Д=426мм на Д=630мм от пр. Воронинские горки до здания ул. Рощинское шоссе, 2 корп. 7, ориентировочной протяженностью 5 000п.м.</t>
  </si>
  <si>
    <t>4.62</t>
  </si>
  <si>
    <t>4.63</t>
  </si>
  <si>
    <t>4.64</t>
  </si>
  <si>
    <t>4.65</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</si>
  <si>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водопровода Д=159мм на Д=225мм в районе ул. Владимира Полякова (ориентировочная протяженность 2 808мм)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</si>
  <si>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сети водопровода Д=150мм на Д=160мм по ул.Полевая от ул.Садовая до ул.Ямская (ориентировочная протяженность 480 п.м.)</t>
  </si>
  <si>
    <t>Оптимизация водопроводной сети: восстановление водопроводной сети; управление давлением, оптимизация работы системы транспорта воды (датчики давления, приборы учета с возможностью передачи данных). Реконструкция сети водопровода Д=110мм, Д=160мм, Д=225мм, Д=315мм, Д=400мм по ул.30 лет Победы на (участок от ул.Пермякова до ул.Федорова с выводом из эксплуатации водовода d500мм по нечетной стороне ул.30 лет Победы и переключением сетей абонентов на водоводы Д=700мм и Д=500мм по четной стороне ул.30 лет Победы с санацией участка водовода на территории по ул.30 лет Победы,31, ориентировочной протяженностью переключений 797 п.м (Д=110мм, L=28п.м., Д=160мм L=78п.м., Д=225мм, L=88п.м., Д=315мм, L=396п.м., Д=400мм, L=207п.м.)</t>
  </si>
  <si>
    <t>Закрытие водозабора и очистных сооружений в мкр. Лесной. Строительство трубопровода от Антипино.</t>
  </si>
  <si>
    <t>4.66</t>
  </si>
  <si>
    <t xml:space="preserve">Подключение к централизованным сетям холодного водоснабжения (вывод из эксплуатации водозабора Утешево)  </t>
  </si>
  <si>
    <t>4.67</t>
  </si>
  <si>
    <t xml:space="preserve">Завершение строительства, реконструкции объектов НЗС (ВНС, МВОС, ВВОС, сети) </t>
  </si>
  <si>
    <t>01.01.2023</t>
  </si>
  <si>
    <t>31.12.2017</t>
  </si>
  <si>
    <t>01.01.2019</t>
  </si>
  <si>
    <t>31.12.2021</t>
  </si>
  <si>
    <t>01.01.2018</t>
  </si>
  <si>
    <t>31.12.2019</t>
  </si>
  <si>
    <t>31.12.2020</t>
  </si>
  <si>
    <t>01.01.2020</t>
  </si>
  <si>
    <t>01.01.2025</t>
  </si>
  <si>
    <t>31.12.2024</t>
  </si>
  <si>
    <t>31.12.2023</t>
  </si>
  <si>
    <t>01.01.2024</t>
  </si>
  <si>
    <t>01.01.2022</t>
  </si>
  <si>
    <t>31.12.2018</t>
  </si>
  <si>
    <t>9.11</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</si>
  <si>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объеме проб, отобранных по результатам производственного контроля качества питьевой воды</t>
  </si>
  <si>
    <t>9.12</t>
  </si>
  <si>
    <t>доля проб питьевой воды в распределительной водопроводной сети, не соответствующих установленным требованиям, в общем объеме проб, отобранных по результатам производственного контроля качества питьевой воды</t>
  </si>
  <si>
    <t>9.13</t>
  </si>
  <si>
    <t>количество перерывов в подаче воды, зафиксированных в местах исполнения обязательств организацией, осуществляющей  холодное водоснабжение, по подаче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принадлежащих организации, осуществляющей  холодное водоснабжение</t>
  </si>
  <si>
    <t>9.14</t>
  </si>
  <si>
    <t>доля потерь воды в централизованных системах водоснабжения при транспортировке в общем объеме воды, поданной в водопроводную сеть</t>
  </si>
  <si>
    <t>9.15</t>
  </si>
  <si>
    <t>доля потерь и неучтенного расхода воды в централизованных системах водоснабжения при транспортировке в общем объеме воды, поданной в водопроводную сеть</t>
  </si>
  <si>
    <t>9.16</t>
  </si>
  <si>
    <t xml:space="preserve">удельный расход электрической энергии, потребляемой в технологическом процессе подготовки питьевой воды, на единицу объема воды, отпускаемой в сеть </t>
  </si>
  <si>
    <t>9.17</t>
  </si>
  <si>
    <t>удельный расход электрической энергии, потребляемой в технологическом процессе транспортировки питьевой воды, на единицу объема транспортируемой воды</t>
  </si>
  <si>
    <t>10.2</t>
  </si>
  <si>
    <t>10.3</t>
  </si>
  <si>
    <t>10.4</t>
  </si>
  <si>
    <t>10.5</t>
  </si>
  <si>
    <t>https://portal.eias.ru/Portal/DownloadPage.aspx?type=12&amp;guid=2c53f446-df8a-4e97-8f84-f559e7d5cff2</t>
  </si>
  <si>
    <t>себестоимость технической воды: Отчисления на социальные нужды производственного персонала 0,00032 т.р.Общехозяйственные расходы 0,00132 т.р.Административные расходы 0,00014 т.р.Иные экономически обоснованные расходы на социальные нужды, в соответствии с пунктом 86 Методических указаний0,00398 т.р.Общепроизводственные расходы (-0,00084)т.р.Расходы по регулируемому виду деятельности, не учитываемые в составе тарифа (-0,13202) т.р.Прочие корректировки (-124,11689) т.р. ИТОГО себестоимость (-124,24399) т.р. В связи с невозможность указать в шаблоне отрицательные числа, на листе "Форма 2.7.1."  п.3. указаны данные с положительным знаком</t>
  </si>
  <si>
    <t>п.2 "Выручка от регулируемого вида деятельности" 8,86512 т.р.- п.3 себестиомость по данным БУ (-124,24313) т.р.= п.6 "Валовая прибыль (убытки) от продажи товаров и услуг по регулируемому виду деятельности" 133,10911 т.р.</t>
  </si>
  <si>
    <t>в п.2 "Выручка от регулируемого вида деятельности" гр.4 "Централизованная система холодного водоснабжения:  г.Тюмень" отражено начисление компенсаций выпадающих доходов, возникших в связи с применением льготных тарифов для населения п.Утешево в соответствии с Законом ТО от 27.06.2017г. №39 "О льготных тарифах" за 2019г. в сумме 647,99823 т.р.</t>
  </si>
  <si>
    <t>В форме 2.7.1 п.4.1 указана сумма финансирования: чистая прибыль+кредиты банков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</si>
</sst>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98"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
      <i/>
      <sz val="9"/>
      <name val="Tahoma"/>
      <family val="2"/>
      <charset val="204"/>
    </font>
  </fonts>
  <fills count="49">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2" tint="-0.249977111117893"/>
        <bgColor indexed="64"/>
      </patternFill>
    </fill>
    <fill>
      <patternFill patternType="solid">
        <fgColor theme="5" tint="0.399975585192419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67" fontId="6" fillId="5" borderId="0">
      <protection locked="0"/>
    </xf>
    <xf numFmtId="168" fontId="6" fillId="5" borderId="0">
      <protection locked="0"/>
    </xf>
    <xf numFmtId="169"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90"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804">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69"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66"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2"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0" fontId="6" fillId="0" borderId="21" xfId="53" applyFont="1" applyFill="1" applyBorder="1" applyAlignment="1" applyProtection="1">
      <alignment vertical="center" wrapText="1"/>
    </xf>
    <xf numFmtId="0" fontId="6" fillId="0" borderId="22"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49" fontId="51" fillId="5" borderId="5" xfId="27" applyNumberFormat="1" applyFill="1" applyBorder="1" applyAlignment="1" applyProtection="1">
      <alignment horizontal="left" vertical="center" wrapText="1"/>
      <protection locked="0"/>
    </xf>
    <xf numFmtId="0" fontId="93" fillId="0" borderId="0" xfId="53" applyFont="1" applyFill="1" applyAlignment="1" applyProtection="1">
      <alignment vertical="center" wrapText="1"/>
    </xf>
    <xf numFmtId="0" fontId="93"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4"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22" xfId="53" applyNumberFormat="1" applyFont="1" applyFill="1" applyBorder="1" applyAlignment="1" applyProtection="1">
      <alignment horizontal="right" vertical="center" wrapText="1"/>
      <protection locked="0"/>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4" fontId="6" fillId="9" borderId="58"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8"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49" fontId="89"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93" fillId="0" borderId="0" xfId="110" applyFont="1"/>
    <xf numFmtId="0" fontId="92" fillId="0" borderId="0" xfId="110" applyFont="1"/>
    <xf numFmtId="0" fontId="95"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1"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49" fontId="6" fillId="9" borderId="5" xfId="53" applyNumberFormat="1" applyFont="1" applyFill="1" applyBorder="1" applyAlignment="1" applyProtection="1">
      <alignment horizontal="center" vertical="center" wrapText="1"/>
      <protection locked="0"/>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6"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6" fillId="0" borderId="22" xfId="38" applyFont="1" applyFill="1" applyBorder="1" applyAlignment="1" applyProtection="1">
      <alignment horizontal="left" vertical="center"/>
    </xf>
    <xf numFmtId="49" fontId="0" fillId="0" borderId="0" xfId="0" applyFill="1" applyBorder="1" applyProtection="1">
      <alignment vertical="top"/>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14" fontId="47" fillId="0" borderId="5" xfId="5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22" fontId="6" fillId="0" borderId="0" xfId="47" applyNumberFormat="1" applyFont="1" applyAlignment="1" applyProtection="1">
      <alignment horizontal="left" vertical="center" wrapText="1"/>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0" fillId="0" borderId="0" xfId="0" applyAlignment="1">
      <alignment vertical="top" wrapText="1"/>
    </xf>
    <xf numFmtId="49" fontId="32" fillId="0" borderId="16" xfId="32" applyNumberFormat="1" applyFont="1" applyFill="1" applyBorder="1" applyAlignment="1" applyProtection="1">
      <alignment horizontal="center" vertical="top" wrapText="1"/>
    </xf>
    <xf numFmtId="0" fontId="32" fillId="0" borderId="0" xfId="53" applyFont="1" applyFill="1" applyBorder="1" applyAlignment="1" applyProtection="1">
      <alignment horizontal="center" vertical="top" wrapText="1"/>
    </xf>
    <xf numFmtId="49" fontId="55" fillId="7" borderId="5" xfId="35" applyNumberFormat="1" applyFont="1" applyFill="1" applyBorder="1" applyAlignment="1" applyProtection="1">
      <alignment horizontal="left" vertical="center" wrapText="1" indent="1"/>
    </xf>
    <xf numFmtId="0" fontId="53" fillId="0" borderId="24" xfId="39" applyNumberFormat="1" applyFont="1" applyBorder="1" applyAlignment="1" applyProtection="1">
      <alignment vertical="center"/>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32" fillId="0" borderId="0" xfId="53" applyNumberFormat="1" applyFont="1" applyFill="1" applyBorder="1" applyAlignment="1" applyProtection="1">
      <alignment horizontal="center" vertical="top" wrapText="1"/>
    </xf>
    <xf numFmtId="0" fontId="97" fillId="0" borderId="15" xfId="53" applyFont="1" applyFill="1" applyBorder="1" applyAlignment="1" applyProtection="1">
      <alignment horizontal="left" vertical="center" wrapText="1" indent="1"/>
      <protection locked="0"/>
    </xf>
    <xf numFmtId="0" fontId="97" fillId="47" borderId="15" xfId="53" applyFont="1" applyFill="1" applyBorder="1" applyAlignment="1" applyProtection="1">
      <alignment horizontal="left" vertical="center" wrapText="1" indent="1"/>
      <protection locked="0"/>
    </xf>
    <xf numFmtId="0" fontId="97" fillId="48" borderId="15" xfId="53" applyFont="1" applyFill="1" applyBorder="1" applyAlignment="1" applyProtection="1">
      <alignment horizontal="left" vertical="center" wrapText="1" indent="1"/>
      <protection locked="0"/>
    </xf>
    <xf numFmtId="49" fontId="32" fillId="0" borderId="0" xfId="0" applyFont="1" applyFill="1" applyAlignment="1" applyProtection="1">
      <alignment horizontal="center" vertical="top"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2"/>
    </xf>
    <xf numFmtId="0" fontId="6" fillId="0" borderId="5" xfId="32" applyFont="1" applyFill="1" applyBorder="1" applyAlignment="1" applyProtection="1">
      <alignment horizontal="center" vertical="center" wrapText="1"/>
    </xf>
    <xf numFmtId="49" fontId="6" fillId="9" borderId="5" xfId="53" applyNumberFormat="1" applyFont="1" applyFill="1" applyBorder="1" applyAlignment="1" applyProtection="1">
      <alignment horizontal="center" vertical="center" wrapText="1"/>
      <protection locked="0"/>
    </xf>
    <xf numFmtId="49" fontId="51" fillId="0" borderId="0" xfId="27" applyNumberFormat="1" applyProtection="1">
      <alignment vertical="top"/>
    </xf>
    <xf numFmtId="0" fontId="15" fillId="0" borderId="0" xfId="40" applyNumberFormat="1" applyFont="1" applyFill="1" applyBorder="1" applyAlignment="1" applyProtection="1">
      <alignment horizontal="justify" vertical="top"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0" fontId="15" fillId="0" borderId="0" xfId="46" applyFont="1" applyFill="1" applyBorder="1" applyAlignment="1" applyProtection="1">
      <alignment vertical="top" wrapText="1"/>
    </xf>
    <xf numFmtId="49" fontId="51" fillId="0" borderId="0" xfId="27" applyNumberFormat="1" applyBorder="1" applyAlignment="1" applyProtection="1">
      <alignment vertical="center"/>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0" fontId="6" fillId="0" borderId="31" xfId="50" applyFont="1" applyFill="1" applyBorder="1" applyAlignment="1" applyProtection="1">
      <alignment horizontal="left" vertical="center" wrapText="1" indent="1"/>
    </xf>
    <xf numFmtId="166" fontId="6" fillId="0" borderId="12" xfId="53" applyNumberFormat="1" applyFont="1" applyFill="1" applyBorder="1" applyAlignment="1" applyProtection="1">
      <alignment horizontal="center" vertical="center" wrapText="1"/>
    </xf>
    <xf numFmtId="166" fontId="6" fillId="0" borderId="14" xfId="53" applyNumberFormat="1" applyFont="1" applyFill="1" applyBorder="1" applyAlignment="1" applyProtection="1">
      <alignment horizontal="center" vertical="center" wrapText="1"/>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14" fontId="6" fillId="7" borderId="15" xfId="51" applyNumberFormat="1" applyFont="1" applyFill="1" applyBorder="1" applyAlignment="1" applyProtection="1">
      <alignment horizontal="left" vertical="center" wrapText="1" indent="1"/>
    </xf>
    <xf numFmtId="14" fontId="6" fillId="7" borderId="21" xfId="51" applyNumberFormat="1" applyFont="1" applyFill="1" applyBorder="1" applyAlignment="1" applyProtection="1">
      <alignment horizontal="left" vertical="center" wrapText="1" indent="1"/>
    </xf>
    <xf numFmtId="14" fontId="6" fillId="7" borderId="22"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0" borderId="5" xfId="32" applyNumberFormat="1" applyFont="1" applyFill="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7" borderId="15" xfId="35" applyNumberFormat="1" applyFont="1" applyFill="1" applyBorder="1" applyAlignment="1" applyProtection="1">
      <alignment horizontal="left" vertical="center" wrapText="1" indent="1"/>
    </xf>
    <xf numFmtId="0" fontId="55" fillId="9" borderId="21" xfId="35" applyNumberFormat="1" applyFont="1" applyFill="1" applyBorder="1" applyAlignment="1" applyProtection="1">
      <alignment horizontal="left" vertical="center" wrapText="1" indent="1"/>
    </xf>
    <xf numFmtId="0" fontId="55" fillId="9" borderId="22" xfId="35" applyNumberFormat="1" applyFont="1" applyFill="1" applyBorder="1" applyAlignment="1" applyProtection="1">
      <alignment horizontal="left" vertical="center" wrapText="1" indent="1"/>
    </xf>
    <xf numFmtId="0" fontId="6" fillId="0" borderId="14" xfId="53" applyFont="1" applyFill="1" applyBorder="1" applyAlignment="1" applyProtection="1">
      <alignment horizontal="center" vertical="center" wrapText="1"/>
    </xf>
    <xf numFmtId="0" fontId="55" fillId="9" borderId="22" xfId="35" applyNumberFormat="1" applyFont="1" applyFill="1" applyBorder="1" applyAlignment="1" applyProtection="1">
      <alignment horizontal="left" vertical="top" inden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49" fontId="6" fillId="7" borderId="12"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xf numFmtId="14" fontId="47" fillId="0" borderId="5" xfId="51" applyNumberFormat="1" applyFont="1" applyFill="1" applyBorder="1" applyAlignment="1" applyProtection="1">
      <alignment horizontal="center" vertical="center" wrapText="1"/>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2"/>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15" xfId="53"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0" fillId="0" borderId="14" xfId="115" applyNumberFormat="1" applyFont="1" applyFill="1" applyBorder="1" applyAlignment="1" applyProtection="1">
      <alignment horizontal="left" vertical="center" wrapText="1"/>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6" fillId="0" borderId="14"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49" fontId="53" fillId="0" borderId="0" xfId="53" applyNumberFormat="1" applyFont="1" applyFill="1" applyAlignment="1" applyProtection="1">
      <alignment horizontal="center" vertical="center"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22" xfId="53" applyFont="1" applyFill="1" applyBorder="1" applyAlignment="1" applyProtection="1">
      <alignment horizontal="left"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xdr:cNvGrpSpPr/>
      </xdr:nvGrpSpPr>
      <xdr:grpSpPr>
        <a:xfrm>
          <a:off x="247650" y="409576"/>
          <a:ext cx="10676058" cy="427891"/>
          <a:chOff x="304799" y="752476"/>
          <a:chExt cx="10685583" cy="446941"/>
        </a:xfrm>
      </xdr:grpSpPr>
      <xdr:pic>
        <xdr:nvPicPr>
          <xdr:cNvPr id="10" name="Рисунок 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холодного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32</xdr:row>
      <xdr:rowOff>104775</xdr:rowOff>
    </xdr:from>
    <xdr:to>
      <xdr:col>5</xdr:col>
      <xdr:colOff>247650</xdr:colOff>
      <xdr:row>32</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холодного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12</xdr:row>
      <xdr:rowOff>0</xdr:rowOff>
    </xdr:from>
    <xdr:to>
      <xdr:col>10</xdr:col>
      <xdr:colOff>228600</xdr:colOff>
      <xdr:row>12</xdr:row>
      <xdr:rowOff>190500</xdr:rowOff>
    </xdr:to>
    <xdr:grpSp>
      <xdr:nvGrpSpPr>
        <xdr:cNvPr id="2" name="shCalendar" hidden="1"/>
        <xdr:cNvGrpSpPr>
          <a:grpSpLocks/>
        </xdr:cNvGrpSpPr>
      </xdr:nvGrpSpPr>
      <xdr:grpSpPr bwMode="auto">
        <a:xfrm>
          <a:off x="7234767" y="33972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64;&#1087;&#1072;&#1075;&#1080;&#1085;&#1072;\&#1086;&#1090;&#1095;&#1077;&#1090;&#1085;&#1086;&#1089;&#1090;&#1100;\&#1089;&#1090;&#1072;&#1085;&#1076;&#1072;&#1088;&#1090;&#1099;%20&#1088;&#1072;&#1089;&#1082;&#1088;&#1099;&#1090;&#1080;&#1103;%20&#1080;&#1085;&#1092;&#1086;\2019\4.&#1092;&#1072;&#1082;&#1090;%202019&#1075;\1.&#1088;&#1072;&#1073;&#1086;&#1095;&#1072;&#1103;\2.&#1088;&#1072;&#1073;&#1086;&#1095;&#1080;&#1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040;&#1088;&#1093;&#1080;&#1074;\_&#1060;&#1044;-&#1086;&#1090;&#1076;&#1077;&#1083;%20&#1090;&#1072;&#1088;&#1080;&#1092;&#1086;&#1086;&#1073;&#1088;&#1072;&#1079;&#1086;&#1074;&#1072;&#1085;&#1080;&#1103;\&#1056;&#1072;&#1073;&#1086;&#1095;&#1072;&#1103;\&#1056;&#1040;&#1057;&#1050;&#1056;&#1067;&#1058;&#1048;&#1045;%20&#1048;&#1053;&#1060;&#1054;%20&#1060;&#1040;&#1050;&#1058;\2019\5.&#1080;&#1085;&#1092;&#1086;%20&#1086;&#1090;%20&#1086;&#1090;&#1076;&#1077;&#1083;&#1086;&#1074;\1.1.&#1050;&#1086;&#1087;&#1080;&#1103;%202.&#1074;%20&#1073;&#1091;&#1093;&#1075;&#1072;&#1083;&#1090;&#1077;&#1088;&#1080;&#11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ВиВ"/>
      <sheetName val="форма 2.7.1. ВиВ (2)"/>
      <sheetName val="форма 1.4.1.ГВС"/>
      <sheetName val="кот.ВВЗ форма 4.3.1."/>
      <sheetName val="кот.МВЗ форма 4.3.1.  отопл"/>
      <sheetName val="кот.МВЗ форма 4.3.1.  пар"/>
    </sheetNames>
    <sheetDataSet>
      <sheetData sheetId="0">
        <row r="28">
          <cell r="H28">
            <v>140101.44273000001</v>
          </cell>
          <cell r="I28">
            <v>4698.8135000000002</v>
          </cell>
          <cell r="J28">
            <v>2344.32816</v>
          </cell>
          <cell r="K28">
            <v>0</v>
          </cell>
        </row>
        <row r="31">
          <cell r="H31">
            <v>79624.158030000006</v>
          </cell>
          <cell r="I31">
            <v>2495.1161299999999</v>
          </cell>
          <cell r="J31">
            <v>1149.08879</v>
          </cell>
          <cell r="K31">
            <v>0</v>
          </cell>
        </row>
        <row r="33">
          <cell r="H33">
            <v>92760.001739999992</v>
          </cell>
          <cell r="I33">
            <v>3956.9257299999999</v>
          </cell>
          <cell r="J33">
            <v>2452.4711199999997</v>
          </cell>
          <cell r="K33">
            <v>0</v>
          </cell>
        </row>
        <row r="34">
          <cell r="H34">
            <v>27981.89647</v>
          </cell>
          <cell r="I34">
            <v>1187.93967</v>
          </cell>
          <cell r="J34">
            <v>734.02363000000014</v>
          </cell>
          <cell r="K34">
            <v>3.2000000000000003E-4</v>
          </cell>
        </row>
        <row r="36">
          <cell r="H36">
            <v>78502.292000000001</v>
          </cell>
          <cell r="I36">
            <v>1399.0721000000001</v>
          </cell>
          <cell r="J36">
            <v>58.47372</v>
          </cell>
          <cell r="K36">
            <v>0</v>
          </cell>
        </row>
        <row r="37">
          <cell r="H37">
            <v>20519.88855</v>
          </cell>
          <cell r="I37">
            <v>366.45441</v>
          </cell>
          <cell r="J37">
            <v>15.306140000000001</v>
          </cell>
          <cell r="K37">
            <v>0</v>
          </cell>
        </row>
        <row r="38">
          <cell r="H38">
            <v>278106.29754</v>
          </cell>
          <cell r="I38">
            <v>8764.7066099999993</v>
          </cell>
          <cell r="J38">
            <v>4298.3805199999997</v>
          </cell>
          <cell r="K38">
            <v>0</v>
          </cell>
        </row>
        <row r="39">
          <cell r="H39">
            <v>5976.0626299999994</v>
          </cell>
          <cell r="I39">
            <v>184.90852000000001</v>
          </cell>
          <cell r="J39">
            <v>91.255069999999989</v>
          </cell>
          <cell r="K39">
            <v>0</v>
          </cell>
        </row>
        <row r="40">
          <cell r="H40">
            <v>176396.21289000005</v>
          </cell>
          <cell r="I40">
            <v>6907.4220400000004</v>
          </cell>
          <cell r="J40">
            <v>4026.8705800000007</v>
          </cell>
          <cell r="K40">
            <v>8.3999999999999993E-4</v>
          </cell>
        </row>
        <row r="43">
          <cell r="H43">
            <v>43841.694590000006</v>
          </cell>
          <cell r="I43">
            <v>892.3721700000001</v>
          </cell>
          <cell r="J43">
            <v>150.31624000000002</v>
          </cell>
          <cell r="K43">
            <v>1.32E-3</v>
          </cell>
        </row>
        <row r="46">
          <cell r="H46">
            <v>157062.48047000001</v>
          </cell>
          <cell r="I46">
            <v>4698.8503799999989</v>
          </cell>
          <cell r="J46">
            <v>2117.7537499999999</v>
          </cell>
          <cell r="K46">
            <v>0</v>
          </cell>
        </row>
        <row r="51">
          <cell r="H51">
            <v>14027.564400000001</v>
          </cell>
          <cell r="I51">
            <v>488.17934000000002</v>
          </cell>
          <cell r="J51">
            <v>261.45490999999998</v>
          </cell>
          <cell r="K51">
            <v>0</v>
          </cell>
        </row>
        <row r="52">
          <cell r="H52">
            <v>427.52166999999997</v>
          </cell>
          <cell r="I52">
            <v>12.898959999999999</v>
          </cell>
          <cell r="J52">
            <v>5.7333699999999999</v>
          </cell>
          <cell r="K52">
            <v>0</v>
          </cell>
        </row>
        <row r="53">
          <cell r="H53">
            <v>85685.636100000003</v>
          </cell>
          <cell r="I53">
            <v>848.53179999999952</v>
          </cell>
          <cell r="J53">
            <v>594.76480000000015</v>
          </cell>
        </row>
        <row r="54">
          <cell r="K54">
            <v>1.4000000000000001E-4</v>
          </cell>
        </row>
        <row r="55">
          <cell r="H55">
            <v>4071.1758799999998</v>
          </cell>
          <cell r="I55">
            <v>114.03235000000001</v>
          </cell>
          <cell r="J55">
            <v>48.894620000000003</v>
          </cell>
          <cell r="K55">
            <v>0</v>
          </cell>
        </row>
        <row r="56">
          <cell r="H56">
            <v>1636.41032</v>
          </cell>
          <cell r="I56">
            <v>88.649449999999987</v>
          </cell>
          <cell r="J56">
            <v>35.235120000000002</v>
          </cell>
          <cell r="K56">
            <v>0</v>
          </cell>
        </row>
        <row r="57">
          <cell r="K57">
            <v>0.13202</v>
          </cell>
        </row>
        <row r="58">
          <cell r="H58">
            <v>110740.13751</v>
          </cell>
          <cell r="I58">
            <v>2207.0434399999999</v>
          </cell>
          <cell r="J58">
            <v>357.11637000000002</v>
          </cell>
          <cell r="K58">
            <v>0</v>
          </cell>
        </row>
        <row r="59">
          <cell r="H59">
            <v>6355.1405000000004</v>
          </cell>
          <cell r="I59">
            <v>219.40511999999998</v>
          </cell>
          <cell r="J59">
            <v>117.57905000000001</v>
          </cell>
          <cell r="K59">
            <v>0</v>
          </cell>
        </row>
        <row r="60">
          <cell r="H60">
            <v>3528.7597799999999</v>
          </cell>
          <cell r="I60">
            <v>117.68474999999999</v>
          </cell>
          <cell r="J60">
            <v>60.718640000000008</v>
          </cell>
          <cell r="K60">
            <v>0</v>
          </cell>
        </row>
        <row r="61">
          <cell r="H61">
            <v>3340.8267199999996</v>
          </cell>
          <cell r="I61">
            <v>59.503190000000011</v>
          </cell>
          <cell r="J61">
            <v>2.4820199999999999</v>
          </cell>
          <cell r="K61">
            <v>3.9799999999999992E-3</v>
          </cell>
        </row>
        <row r="62">
          <cell r="H62">
            <v>3802.6377099999991</v>
          </cell>
          <cell r="I62">
            <v>0</v>
          </cell>
          <cell r="J62">
            <v>0</v>
          </cell>
          <cell r="K62">
            <v>124.11688999999998</v>
          </cell>
        </row>
        <row r="120">
          <cell r="K120">
            <v>133.10910999999999</v>
          </cell>
        </row>
      </sheetData>
      <sheetData sheetId="1"/>
      <sheetData sheetId="2"/>
      <sheetData sheetId="3">
        <row r="29">
          <cell r="G29">
            <v>3270.9969000000001</v>
          </cell>
        </row>
      </sheetData>
      <sheetData sheetId="4">
        <row r="29">
          <cell r="G29">
            <v>258.70779999999996</v>
          </cell>
        </row>
      </sheetData>
      <sheetData sheetId="5">
        <row r="29">
          <cell r="G29">
            <v>661.60883999999999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ВиВ"/>
      <sheetName val="форма 1.4.1.ГВС"/>
      <sheetName val="кот.ВВЗ форма 4.3.1."/>
      <sheetName val="кот.МВЗ (отопл) форма 4.3.1. "/>
      <sheetName val="кот.МВЗ (пар) форма 4.3.1"/>
    </sheetNames>
    <sheetDataSet>
      <sheetData sheetId="0">
        <row r="60">
          <cell r="H60">
            <v>309879.96899999998</v>
          </cell>
          <cell r="I60">
            <v>-9317.2250000000004</v>
          </cell>
          <cell r="J60">
            <v>-15497.903</v>
          </cell>
          <cell r="K60">
            <v>131.22</v>
          </cell>
        </row>
        <row r="62">
          <cell r="H62">
            <v>593798.44999999995</v>
          </cell>
          <cell r="I62">
            <v>0</v>
          </cell>
          <cell r="J62">
            <v>579.07000000000005</v>
          </cell>
          <cell r="K62">
            <v>0</v>
          </cell>
        </row>
        <row r="63">
          <cell r="H63">
            <v>593798.44999999995</v>
          </cell>
          <cell r="I63">
            <v>0</v>
          </cell>
          <cell r="J63">
            <v>579.07000000000005</v>
          </cell>
          <cell r="K63">
            <v>0</v>
          </cell>
        </row>
        <row r="64">
          <cell r="H64">
            <v>606522.18999999994</v>
          </cell>
          <cell r="I64">
            <v>0</v>
          </cell>
          <cell r="J64">
            <v>579.07000000000005</v>
          </cell>
          <cell r="K64">
            <v>0</v>
          </cell>
        </row>
        <row r="65">
          <cell r="H65">
            <v>-12723.74</v>
          </cell>
          <cell r="I65">
            <v>0</v>
          </cell>
          <cell r="J65">
            <v>0</v>
          </cell>
          <cell r="K65">
            <v>0</v>
          </cell>
        </row>
        <row r="66">
          <cell r="H66">
            <v>0</v>
          </cell>
          <cell r="I66">
            <v>0</v>
          </cell>
          <cell r="J66">
            <v>0</v>
          </cell>
          <cell r="K66">
            <v>0</v>
          </cell>
        </row>
      </sheetData>
      <sheetData sheetId="1"/>
      <sheetData sheetId="2"/>
      <sheetData sheetId="3">
        <row r="64">
          <cell r="G64">
            <v>-1497.011</v>
          </cell>
        </row>
      </sheetData>
      <sheetData sheetId="4">
        <row r="74">
          <cell r="G74">
            <v>-4920.049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8" Type="http://schemas.openxmlformats.org/officeDocument/2006/relationships/hyperlink" Target="https://portal.eias.ru/Portal/DownloadPage.aspx?type=12&amp;guid=2c53f446-df8a-4e97-8f84-f559e7d5cff2" TargetMode="External"/><Relationship Id="rId3" Type="http://schemas.openxmlformats.org/officeDocument/2006/relationships/hyperlink" Target="https://portal.eias.ru/Portal/DownloadPage.aspx?type=12&amp;guid=2c53f446-df8a-4e97-8f84-f559e7d5cff2" TargetMode="External"/><Relationship Id="rId7" Type="http://schemas.openxmlformats.org/officeDocument/2006/relationships/hyperlink" Target="https://portal.eias.ru/Portal/DownloadPage.aspx?type=12&amp;guid=2c53f446-df8a-4e97-8f84-f559e7d5cff2" TargetMode="External"/><Relationship Id="rId12" Type="http://schemas.openxmlformats.org/officeDocument/2006/relationships/comments" Target="../comments6.xml"/><Relationship Id="rId2" Type="http://schemas.openxmlformats.org/officeDocument/2006/relationships/hyperlink" Target="https://portal.eias.ru/Portal/DownloadPage.aspx?type=12&amp;guid=2c53f446-df8a-4e97-8f84-f559e7d5cff2" TargetMode="External"/><Relationship Id="rId1" Type="http://schemas.openxmlformats.org/officeDocument/2006/relationships/hyperlink" Target="https://portal.eias.ru/Portal/DownloadPage.aspx?type=12&amp;guid=2c53f446-df8a-4e97-8f84-f559e7d5cff2" TargetMode="External"/><Relationship Id="rId6" Type="http://schemas.openxmlformats.org/officeDocument/2006/relationships/hyperlink" Target="https://portal.eias.ru/Portal/DownloadPage.aspx?type=12&amp;guid=2c53f446-df8a-4e97-8f84-f559e7d5cff2" TargetMode="External"/><Relationship Id="rId11" Type="http://schemas.openxmlformats.org/officeDocument/2006/relationships/vmlDrawing" Target="../drawings/vmlDrawing7.vml"/><Relationship Id="rId5" Type="http://schemas.openxmlformats.org/officeDocument/2006/relationships/hyperlink" Target="https://portal.eias.ru/Portal/DownloadPage.aspx?type=12&amp;guid=2c53f446-df8a-4e97-8f84-f559e7d5cff2" TargetMode="External"/><Relationship Id="rId10" Type="http://schemas.openxmlformats.org/officeDocument/2006/relationships/drawing" Target="../drawings/drawing8.xml"/><Relationship Id="rId4" Type="http://schemas.openxmlformats.org/officeDocument/2006/relationships/hyperlink" Target="https://portal.eias.ru/Portal/DownloadPage.aspx?type=12&amp;guid=2c53f446-df8a-4e97-8f84-f559e7d5cff2" TargetMode="External"/><Relationship Id="rId9"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ColWidth="9.140625" defaultRowHeight="11.25" x14ac:dyDescent="0.15"/>
  <cols>
    <col min="1" max="16384" width="9.140625" style="36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election activeCell="E122" sqref="E122"/>
    </sheetView>
  </sheetViews>
  <sheetFormatPr defaultColWidth="9.140625"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47" t="str">
        <f>"Код отчёта: " &amp; GetCode()</f>
        <v>Код отчёта: FAS.JKH.OPEN.INFO.BALANCE.HVS</v>
      </c>
      <c r="C2" s="647"/>
      <c r="D2" s="647"/>
      <c r="E2" s="647"/>
      <c r="F2" s="647"/>
      <c r="G2" s="647"/>
      <c r="V2" s="125"/>
    </row>
    <row r="3" spans="1:27" ht="18" customHeight="1" x14ac:dyDescent="0.15">
      <c r="B3" s="648" t="str">
        <f>"Версия " &amp; Getversion()</f>
        <v>Версия 1.0.5</v>
      </c>
      <c r="C3" s="648"/>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4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C5" s="650"/>
      <c r="D5" s="650"/>
      <c r="E5" s="650"/>
      <c r="F5" s="650"/>
      <c r="G5" s="650"/>
      <c r="H5" s="650"/>
      <c r="I5" s="650"/>
      <c r="J5" s="650"/>
      <c r="K5" s="650"/>
      <c r="L5" s="650"/>
      <c r="M5" s="650"/>
      <c r="N5" s="650"/>
      <c r="O5" s="650"/>
      <c r="P5" s="650"/>
      <c r="Q5" s="650"/>
      <c r="R5" s="650"/>
      <c r="S5" s="650"/>
      <c r="T5" s="650"/>
      <c r="U5" s="650"/>
      <c r="V5" s="650"/>
      <c r="W5" s="650"/>
      <c r="X5" s="650"/>
      <c r="Y5" s="651"/>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x14ac:dyDescent="0.2">
      <c r="A7" s="125"/>
      <c r="B7" s="138"/>
      <c r="C7" s="139"/>
      <c r="D7" s="140"/>
      <c r="E7" s="643" t="s">
        <v>216</v>
      </c>
      <c r="F7" s="643"/>
      <c r="G7" s="643"/>
      <c r="H7" s="643"/>
      <c r="I7" s="643"/>
      <c r="J7" s="643"/>
      <c r="K7" s="643"/>
      <c r="L7" s="643"/>
      <c r="M7" s="643"/>
      <c r="N7" s="643"/>
      <c r="O7" s="643"/>
      <c r="P7" s="643"/>
      <c r="Q7" s="643"/>
      <c r="R7" s="643"/>
      <c r="S7" s="643"/>
      <c r="T7" s="643"/>
      <c r="U7" s="643"/>
      <c r="V7" s="643"/>
      <c r="W7" s="643"/>
      <c r="X7" s="643"/>
      <c r="Y7" s="129"/>
    </row>
    <row r="8" spans="1:27" ht="15" customHeight="1" x14ac:dyDescent="0.2">
      <c r="A8" s="125"/>
      <c r="B8" s="138"/>
      <c r="C8" s="139"/>
      <c r="D8" s="140"/>
      <c r="E8" s="643"/>
      <c r="F8" s="643"/>
      <c r="G8" s="643"/>
      <c r="H8" s="643"/>
      <c r="I8" s="643"/>
      <c r="J8" s="643"/>
      <c r="K8" s="643"/>
      <c r="L8" s="643"/>
      <c r="M8" s="643"/>
      <c r="N8" s="643"/>
      <c r="O8" s="643"/>
      <c r="P8" s="643"/>
      <c r="Q8" s="643"/>
      <c r="R8" s="643"/>
      <c r="S8" s="643"/>
      <c r="T8" s="643"/>
      <c r="U8" s="643"/>
      <c r="V8" s="643"/>
      <c r="W8" s="643"/>
      <c r="X8" s="643"/>
      <c r="Y8" s="129"/>
    </row>
    <row r="9" spans="1:27" ht="15" customHeight="1" x14ac:dyDescent="0.2">
      <c r="A9" s="125"/>
      <c r="B9" s="138"/>
      <c r="C9" s="139"/>
      <c r="D9" s="140"/>
      <c r="E9" s="643"/>
      <c r="F9" s="643"/>
      <c r="G9" s="643"/>
      <c r="H9" s="643"/>
      <c r="I9" s="643"/>
      <c r="J9" s="643"/>
      <c r="K9" s="643"/>
      <c r="L9" s="643"/>
      <c r="M9" s="643"/>
      <c r="N9" s="643"/>
      <c r="O9" s="643"/>
      <c r="P9" s="643"/>
      <c r="Q9" s="643"/>
      <c r="R9" s="643"/>
      <c r="S9" s="643"/>
      <c r="T9" s="643"/>
      <c r="U9" s="643"/>
      <c r="V9" s="643"/>
      <c r="W9" s="643"/>
      <c r="X9" s="643"/>
      <c r="Y9" s="129"/>
    </row>
    <row r="10" spans="1:27" ht="10.5" customHeight="1" x14ac:dyDescent="0.2">
      <c r="A10" s="125"/>
      <c r="B10" s="138"/>
      <c r="C10" s="139"/>
      <c r="D10" s="140"/>
      <c r="E10" s="643"/>
      <c r="F10" s="643"/>
      <c r="G10" s="643"/>
      <c r="H10" s="643"/>
      <c r="I10" s="643"/>
      <c r="J10" s="643"/>
      <c r="K10" s="643"/>
      <c r="L10" s="643"/>
      <c r="M10" s="643"/>
      <c r="N10" s="643"/>
      <c r="O10" s="643"/>
      <c r="P10" s="643"/>
      <c r="Q10" s="643"/>
      <c r="R10" s="643"/>
      <c r="S10" s="643"/>
      <c r="T10" s="643"/>
      <c r="U10" s="643"/>
      <c r="V10" s="643"/>
      <c r="W10" s="643"/>
      <c r="X10" s="643"/>
      <c r="Y10" s="129"/>
    </row>
    <row r="11" spans="1:27" ht="27" customHeight="1" x14ac:dyDescent="0.2">
      <c r="A11" s="125"/>
      <c r="B11" s="138"/>
      <c r="C11" s="139"/>
      <c r="D11" s="140"/>
      <c r="E11" s="643"/>
      <c r="F11" s="643"/>
      <c r="G11" s="643"/>
      <c r="H11" s="643"/>
      <c r="I11" s="643"/>
      <c r="J11" s="643"/>
      <c r="K11" s="643"/>
      <c r="L11" s="643"/>
      <c r="M11" s="643"/>
      <c r="N11" s="643"/>
      <c r="O11" s="643"/>
      <c r="P11" s="643"/>
      <c r="Q11" s="643"/>
      <c r="R11" s="643"/>
      <c r="S11" s="643"/>
      <c r="T11" s="643"/>
      <c r="U11" s="643"/>
      <c r="V11" s="643"/>
      <c r="W11" s="643"/>
      <c r="X11" s="643"/>
      <c r="Y11" s="129"/>
    </row>
    <row r="12" spans="1:27" ht="12" customHeight="1" x14ac:dyDescent="0.2">
      <c r="A12" s="125"/>
      <c r="B12" s="138"/>
      <c r="C12" s="139"/>
      <c r="D12" s="140"/>
      <c r="E12" s="643"/>
      <c r="F12" s="643"/>
      <c r="G12" s="643"/>
      <c r="H12" s="643"/>
      <c r="I12" s="643"/>
      <c r="J12" s="643"/>
      <c r="K12" s="643"/>
      <c r="L12" s="643"/>
      <c r="M12" s="643"/>
      <c r="N12" s="643"/>
      <c r="O12" s="643"/>
      <c r="P12" s="643"/>
      <c r="Q12" s="643"/>
      <c r="R12" s="643"/>
      <c r="S12" s="643"/>
      <c r="T12" s="643"/>
      <c r="U12" s="643"/>
      <c r="V12" s="643"/>
      <c r="W12" s="643"/>
      <c r="X12" s="643"/>
      <c r="Y12" s="129"/>
    </row>
    <row r="13" spans="1:27" ht="38.25" customHeight="1" x14ac:dyDescent="0.2">
      <c r="A13" s="125"/>
      <c r="B13" s="138"/>
      <c r="C13" s="139"/>
      <c r="D13" s="140"/>
      <c r="E13" s="643"/>
      <c r="F13" s="643"/>
      <c r="G13" s="643"/>
      <c r="H13" s="643"/>
      <c r="I13" s="643"/>
      <c r="J13" s="643"/>
      <c r="K13" s="643"/>
      <c r="L13" s="643"/>
      <c r="M13" s="643"/>
      <c r="N13" s="643"/>
      <c r="O13" s="643"/>
      <c r="P13" s="643"/>
      <c r="Q13" s="643"/>
      <c r="R13" s="643"/>
      <c r="S13" s="643"/>
      <c r="T13" s="643"/>
      <c r="U13" s="643"/>
      <c r="V13" s="643"/>
      <c r="W13" s="643"/>
      <c r="X13" s="643"/>
      <c r="Y13" s="130"/>
    </row>
    <row r="14" spans="1:27" ht="15" customHeight="1" x14ac:dyDescent="0.2">
      <c r="A14" s="125"/>
      <c r="B14" s="138"/>
      <c r="C14" s="139"/>
      <c r="D14" s="140"/>
      <c r="E14" s="643"/>
      <c r="F14" s="643"/>
      <c r="G14" s="643"/>
      <c r="H14" s="643"/>
      <c r="I14" s="643"/>
      <c r="J14" s="643"/>
      <c r="K14" s="643"/>
      <c r="L14" s="643"/>
      <c r="M14" s="643"/>
      <c r="N14" s="643"/>
      <c r="O14" s="643"/>
      <c r="P14" s="643"/>
      <c r="Q14" s="643"/>
      <c r="R14" s="643"/>
      <c r="S14" s="643"/>
      <c r="T14" s="643"/>
      <c r="U14" s="643"/>
      <c r="V14" s="643"/>
      <c r="W14" s="643"/>
      <c r="X14" s="643"/>
      <c r="Y14" s="129"/>
    </row>
    <row r="15" spans="1:27" ht="15" x14ac:dyDescent="0.2">
      <c r="A15" s="125"/>
      <c r="B15" s="138"/>
      <c r="C15" s="139"/>
      <c r="D15" s="140"/>
      <c r="E15" s="643"/>
      <c r="F15" s="643"/>
      <c r="G15" s="643"/>
      <c r="H15" s="643"/>
      <c r="I15" s="643"/>
      <c r="J15" s="643"/>
      <c r="K15" s="643"/>
      <c r="L15" s="643"/>
      <c r="M15" s="643"/>
      <c r="N15" s="643"/>
      <c r="O15" s="643"/>
      <c r="P15" s="643"/>
      <c r="Q15" s="643"/>
      <c r="R15" s="643"/>
      <c r="S15" s="643"/>
      <c r="T15" s="643"/>
      <c r="U15" s="643"/>
      <c r="V15" s="643"/>
      <c r="W15" s="643"/>
      <c r="X15" s="643"/>
      <c r="Y15" s="129"/>
    </row>
    <row r="16" spans="1:27" ht="15" x14ac:dyDescent="0.2">
      <c r="A16" s="125"/>
      <c r="B16" s="138"/>
      <c r="C16" s="139"/>
      <c r="D16" s="140"/>
      <c r="E16" s="643"/>
      <c r="F16" s="643"/>
      <c r="G16" s="643"/>
      <c r="H16" s="643"/>
      <c r="I16" s="643"/>
      <c r="J16" s="643"/>
      <c r="K16" s="643"/>
      <c r="L16" s="643"/>
      <c r="M16" s="643"/>
      <c r="N16" s="643"/>
      <c r="O16" s="643"/>
      <c r="P16" s="643"/>
      <c r="Q16" s="643"/>
      <c r="R16" s="643"/>
      <c r="S16" s="643"/>
      <c r="T16" s="643"/>
      <c r="U16" s="643"/>
      <c r="V16" s="643"/>
      <c r="W16" s="643"/>
      <c r="X16" s="643"/>
      <c r="Y16" s="129"/>
    </row>
    <row r="17" spans="1:25" ht="15" customHeight="1" x14ac:dyDescent="0.2">
      <c r="A17" s="125"/>
      <c r="B17" s="138"/>
      <c r="C17" s="139"/>
      <c r="D17" s="140"/>
      <c r="E17" s="643"/>
      <c r="F17" s="643"/>
      <c r="G17" s="643"/>
      <c r="H17" s="643"/>
      <c r="I17" s="643"/>
      <c r="J17" s="643"/>
      <c r="K17" s="643"/>
      <c r="L17" s="643"/>
      <c r="M17" s="643"/>
      <c r="N17" s="643"/>
      <c r="O17" s="643"/>
      <c r="P17" s="643"/>
      <c r="Q17" s="643"/>
      <c r="R17" s="643"/>
      <c r="S17" s="643"/>
      <c r="T17" s="643"/>
      <c r="U17" s="643"/>
      <c r="V17" s="643"/>
      <c r="W17" s="643"/>
      <c r="X17" s="643"/>
      <c r="Y17" s="129"/>
    </row>
    <row r="18" spans="1:25" ht="15" x14ac:dyDescent="0.2">
      <c r="A18" s="125"/>
      <c r="B18" s="138"/>
      <c r="C18" s="139"/>
      <c r="D18" s="140"/>
      <c r="E18" s="643"/>
      <c r="F18" s="643"/>
      <c r="G18" s="643"/>
      <c r="H18" s="643"/>
      <c r="I18" s="643"/>
      <c r="J18" s="643"/>
      <c r="K18" s="643"/>
      <c r="L18" s="643"/>
      <c r="M18" s="643"/>
      <c r="N18" s="643"/>
      <c r="O18" s="643"/>
      <c r="P18" s="643"/>
      <c r="Q18" s="643"/>
      <c r="R18" s="643"/>
      <c r="S18" s="643"/>
      <c r="T18" s="643"/>
      <c r="U18" s="643"/>
      <c r="V18" s="643"/>
      <c r="W18" s="643"/>
      <c r="X18" s="643"/>
      <c r="Y18" s="129"/>
    </row>
    <row r="19" spans="1:25" ht="23.45" customHeight="1" x14ac:dyDescent="0.15">
      <c r="A19" s="125"/>
      <c r="B19" s="138"/>
      <c r="C19" s="139"/>
      <c r="D19" s="141"/>
      <c r="E19" s="643"/>
      <c r="F19" s="643"/>
      <c r="G19" s="643"/>
      <c r="H19" s="643"/>
      <c r="I19" s="643"/>
      <c r="J19" s="643"/>
      <c r="K19" s="643"/>
      <c r="L19" s="643"/>
      <c r="M19" s="643"/>
      <c r="N19" s="643"/>
      <c r="O19" s="643"/>
      <c r="P19" s="643"/>
      <c r="Q19" s="643"/>
      <c r="R19" s="643"/>
      <c r="S19" s="643"/>
      <c r="T19" s="643"/>
      <c r="U19" s="643"/>
      <c r="V19" s="643"/>
      <c r="W19" s="643"/>
      <c r="X19" s="643"/>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45" t="s">
        <v>70</v>
      </c>
      <c r="G21" s="646"/>
      <c r="H21" s="646"/>
      <c r="I21" s="646"/>
      <c r="J21" s="646"/>
      <c r="K21" s="646"/>
      <c r="L21" s="646"/>
      <c r="M21" s="646"/>
      <c r="N21" s="140"/>
      <c r="O21" s="152" t="s">
        <v>66</v>
      </c>
      <c r="P21" s="652" t="s">
        <v>67</v>
      </c>
      <c r="Q21" s="653"/>
      <c r="R21" s="653"/>
      <c r="S21" s="653"/>
      <c r="T21" s="653"/>
      <c r="U21" s="653"/>
      <c r="V21" s="653"/>
      <c r="W21" s="653"/>
      <c r="X21" s="653"/>
      <c r="Y21" s="129"/>
    </row>
    <row r="22" spans="1:25" ht="14.25" hidden="1" customHeight="1" x14ac:dyDescent="0.2">
      <c r="A22" s="125"/>
      <c r="B22" s="138"/>
      <c r="C22" s="139"/>
      <c r="D22" s="143"/>
      <c r="E22" s="151" t="s">
        <v>66</v>
      </c>
      <c r="F22" s="645" t="s">
        <v>69</v>
      </c>
      <c r="G22" s="646"/>
      <c r="H22" s="646"/>
      <c r="I22" s="646"/>
      <c r="J22" s="646"/>
      <c r="K22" s="646"/>
      <c r="L22" s="646"/>
      <c r="M22" s="646"/>
      <c r="N22" s="140"/>
      <c r="O22" s="153" t="s">
        <v>66</v>
      </c>
      <c r="P22" s="652" t="s">
        <v>217</v>
      </c>
      <c r="Q22" s="653"/>
      <c r="R22" s="653"/>
      <c r="S22" s="653"/>
      <c r="T22" s="653"/>
      <c r="U22" s="653"/>
      <c r="V22" s="653"/>
      <c r="W22" s="653"/>
      <c r="X22" s="653"/>
      <c r="Y22" s="129"/>
    </row>
    <row r="23" spans="1:25" ht="27" hidden="1" customHeight="1" x14ac:dyDescent="0.2">
      <c r="A23" s="125"/>
      <c r="B23" s="138"/>
      <c r="C23" s="139"/>
      <c r="D23" s="143"/>
      <c r="E23" s="140"/>
      <c r="F23" s="140"/>
      <c r="G23" s="140"/>
      <c r="H23" s="140"/>
      <c r="I23" s="140"/>
      <c r="J23" s="140"/>
      <c r="K23" s="140"/>
      <c r="L23" s="140"/>
      <c r="M23" s="140"/>
      <c r="N23" s="140"/>
      <c r="O23" s="140"/>
      <c r="P23" s="644"/>
      <c r="Q23" s="644"/>
      <c r="R23" s="644"/>
      <c r="S23" s="644"/>
      <c r="T23" s="644"/>
      <c r="U23" s="644"/>
      <c r="V23" s="644"/>
      <c r="W23" s="644"/>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43" t="s">
        <v>127</v>
      </c>
      <c r="F35" s="643"/>
      <c r="G35" s="643"/>
      <c r="H35" s="643"/>
      <c r="I35" s="643"/>
      <c r="J35" s="643"/>
      <c r="K35" s="643"/>
      <c r="L35" s="643"/>
      <c r="M35" s="643"/>
      <c r="N35" s="643"/>
      <c r="O35" s="643"/>
      <c r="P35" s="643"/>
      <c r="Q35" s="643"/>
      <c r="R35" s="643"/>
      <c r="S35" s="643"/>
      <c r="T35" s="643"/>
      <c r="U35" s="643"/>
      <c r="V35" s="643"/>
      <c r="W35" s="643"/>
      <c r="X35" s="643"/>
      <c r="Y35" s="129"/>
    </row>
    <row r="36" spans="1:25" ht="38.25" hidden="1" customHeight="1" x14ac:dyDescent="0.2">
      <c r="A36" s="125"/>
      <c r="B36" s="138"/>
      <c r="C36" s="139"/>
      <c r="D36" s="143"/>
      <c r="E36" s="643"/>
      <c r="F36" s="643"/>
      <c r="G36" s="643"/>
      <c r="H36" s="643"/>
      <c r="I36" s="643"/>
      <c r="J36" s="643"/>
      <c r="K36" s="643"/>
      <c r="L36" s="643"/>
      <c r="M36" s="643"/>
      <c r="N36" s="643"/>
      <c r="O36" s="643"/>
      <c r="P36" s="643"/>
      <c r="Q36" s="643"/>
      <c r="R36" s="643"/>
      <c r="S36" s="643"/>
      <c r="T36" s="643"/>
      <c r="U36" s="643"/>
      <c r="V36" s="643"/>
      <c r="W36" s="643"/>
      <c r="X36" s="643"/>
      <c r="Y36" s="129"/>
    </row>
    <row r="37" spans="1:25" ht="9.75" hidden="1" customHeight="1" x14ac:dyDescent="0.2">
      <c r="A37" s="125"/>
      <c r="B37" s="138"/>
      <c r="C37" s="139"/>
      <c r="D37" s="143"/>
      <c r="E37" s="643"/>
      <c r="F37" s="643"/>
      <c r="G37" s="643"/>
      <c r="H37" s="643"/>
      <c r="I37" s="643"/>
      <c r="J37" s="643"/>
      <c r="K37" s="643"/>
      <c r="L37" s="643"/>
      <c r="M37" s="643"/>
      <c r="N37" s="643"/>
      <c r="O37" s="643"/>
      <c r="P37" s="643"/>
      <c r="Q37" s="643"/>
      <c r="R37" s="643"/>
      <c r="S37" s="643"/>
      <c r="T37" s="643"/>
      <c r="U37" s="643"/>
      <c r="V37" s="643"/>
      <c r="W37" s="643"/>
      <c r="X37" s="643"/>
      <c r="Y37" s="129"/>
    </row>
    <row r="38" spans="1:25" ht="51" hidden="1" customHeight="1" x14ac:dyDescent="0.2">
      <c r="A38" s="125"/>
      <c r="B38" s="138"/>
      <c r="C38" s="139"/>
      <c r="D38" s="143"/>
      <c r="E38" s="643"/>
      <c r="F38" s="643"/>
      <c r="G38" s="643"/>
      <c r="H38" s="643"/>
      <c r="I38" s="643"/>
      <c r="J38" s="643"/>
      <c r="K38" s="643"/>
      <c r="L38" s="643"/>
      <c r="M38" s="643"/>
      <c r="N38" s="643"/>
      <c r="O38" s="643"/>
      <c r="P38" s="643"/>
      <c r="Q38" s="643"/>
      <c r="R38" s="643"/>
      <c r="S38" s="643"/>
      <c r="T38" s="643"/>
      <c r="U38" s="643"/>
      <c r="V38" s="643"/>
      <c r="W38" s="643"/>
      <c r="X38" s="643"/>
      <c r="Y38" s="129"/>
    </row>
    <row r="39" spans="1:25" ht="15" hidden="1" customHeight="1" x14ac:dyDescent="0.2">
      <c r="A39" s="125"/>
      <c r="B39" s="138"/>
      <c r="C39" s="139"/>
      <c r="D39" s="143"/>
      <c r="E39" s="643"/>
      <c r="F39" s="643"/>
      <c r="G39" s="643"/>
      <c r="H39" s="643"/>
      <c r="I39" s="643"/>
      <c r="J39" s="643"/>
      <c r="K39" s="643"/>
      <c r="L39" s="643"/>
      <c r="M39" s="643"/>
      <c r="N39" s="643"/>
      <c r="O39" s="643"/>
      <c r="P39" s="643"/>
      <c r="Q39" s="643"/>
      <c r="R39" s="643"/>
      <c r="S39" s="643"/>
      <c r="T39" s="643"/>
      <c r="U39" s="643"/>
      <c r="V39" s="643"/>
      <c r="W39" s="643"/>
      <c r="X39" s="643"/>
      <c r="Y39" s="129"/>
    </row>
    <row r="40" spans="1:25" ht="12" hidden="1" customHeight="1" x14ac:dyDescent="0.2">
      <c r="A40" s="125"/>
      <c r="B40" s="138"/>
      <c r="C40" s="139"/>
      <c r="D40" s="143"/>
      <c r="E40" s="654"/>
      <c r="F40" s="654"/>
      <c r="G40" s="654"/>
      <c r="H40" s="654"/>
      <c r="I40" s="654"/>
      <c r="J40" s="654"/>
      <c r="K40" s="654"/>
      <c r="L40" s="654"/>
      <c r="M40" s="654"/>
      <c r="N40" s="654"/>
      <c r="O40" s="654"/>
      <c r="P40" s="654"/>
      <c r="Q40" s="654"/>
      <c r="R40" s="654"/>
      <c r="S40" s="654"/>
      <c r="T40" s="654"/>
      <c r="U40" s="654"/>
      <c r="V40" s="654"/>
      <c r="W40" s="654"/>
      <c r="X40" s="654"/>
      <c r="Y40" s="129"/>
    </row>
    <row r="41" spans="1:25" ht="15.95" hidden="1" customHeight="1" x14ac:dyDescent="0.2">
      <c r="A41" s="125"/>
      <c r="B41" s="138"/>
      <c r="C41" s="139"/>
      <c r="D41" s="143"/>
      <c r="E41" s="655"/>
      <c r="F41" s="655"/>
      <c r="G41" s="655"/>
      <c r="H41" s="655"/>
      <c r="I41" s="655"/>
      <c r="J41" s="655"/>
      <c r="K41" s="655"/>
      <c r="L41" s="655"/>
      <c r="M41" s="655"/>
      <c r="N41" s="655"/>
      <c r="O41" s="655"/>
      <c r="P41" s="655"/>
      <c r="Q41" s="655"/>
      <c r="R41" s="655"/>
      <c r="S41" s="655"/>
      <c r="T41" s="655"/>
      <c r="U41" s="655"/>
      <c r="V41" s="655"/>
      <c r="W41" s="655"/>
      <c r="X41" s="655"/>
      <c r="Y41" s="129"/>
    </row>
    <row r="42" spans="1:25" ht="15.95" hidden="1" customHeight="1" x14ac:dyDescent="0.2">
      <c r="A42" s="125"/>
      <c r="B42" s="138"/>
      <c r="C42" s="139"/>
      <c r="D42" s="143"/>
      <c r="E42" s="655"/>
      <c r="F42" s="655"/>
      <c r="G42" s="655"/>
      <c r="H42" s="655"/>
      <c r="I42" s="655"/>
      <c r="J42" s="655"/>
      <c r="K42" s="655"/>
      <c r="L42" s="655"/>
      <c r="M42" s="655"/>
      <c r="N42" s="655"/>
      <c r="O42" s="655"/>
      <c r="P42" s="655"/>
      <c r="Q42" s="655"/>
      <c r="R42" s="655"/>
      <c r="S42" s="655"/>
      <c r="T42" s="655"/>
      <c r="U42" s="655"/>
      <c r="V42" s="655"/>
      <c r="W42" s="655"/>
      <c r="X42" s="655"/>
      <c r="Y42" s="129"/>
    </row>
    <row r="43" spans="1:25" ht="15.95" hidden="1" customHeight="1" x14ac:dyDescent="0.2">
      <c r="A43" s="125"/>
      <c r="B43" s="138"/>
      <c r="C43" s="139"/>
      <c r="D43" s="143"/>
      <c r="E43" s="655"/>
      <c r="F43" s="655"/>
      <c r="G43" s="655"/>
      <c r="H43" s="655"/>
      <c r="I43" s="655"/>
      <c r="J43" s="655"/>
      <c r="K43" s="655"/>
      <c r="L43" s="655"/>
      <c r="M43" s="655"/>
      <c r="N43" s="655"/>
      <c r="O43" s="655"/>
      <c r="P43" s="655"/>
      <c r="Q43" s="655"/>
      <c r="R43" s="655"/>
      <c r="S43" s="655"/>
      <c r="T43" s="655"/>
      <c r="U43" s="655"/>
      <c r="V43" s="655"/>
      <c r="W43" s="655"/>
      <c r="X43" s="655"/>
      <c r="Y43" s="129"/>
    </row>
    <row r="44" spans="1:25" ht="15.95" hidden="1" customHeight="1" x14ac:dyDescent="0.15">
      <c r="A44" s="125"/>
      <c r="B44" s="138"/>
      <c r="C44" s="139"/>
      <c r="D44" s="141"/>
      <c r="E44" s="655"/>
      <c r="F44" s="655"/>
      <c r="G44" s="655"/>
      <c r="H44" s="655"/>
      <c r="I44" s="655"/>
      <c r="J44" s="655"/>
      <c r="K44" s="655"/>
      <c r="L44" s="655"/>
      <c r="M44" s="655"/>
      <c r="N44" s="655"/>
      <c r="O44" s="655"/>
      <c r="P44" s="655"/>
      <c r="Q44" s="655"/>
      <c r="R44" s="655"/>
      <c r="S44" s="655"/>
      <c r="T44" s="655"/>
      <c r="U44" s="655"/>
      <c r="V44" s="655"/>
      <c r="W44" s="655"/>
      <c r="X44" s="655"/>
      <c r="Y44" s="129"/>
    </row>
    <row r="45" spans="1:25" ht="18" hidden="1" customHeight="1" x14ac:dyDescent="0.15">
      <c r="A45" s="125"/>
      <c r="B45" s="138"/>
      <c r="C45" s="139"/>
      <c r="D45" s="141"/>
      <c r="E45" s="655"/>
      <c r="F45" s="655"/>
      <c r="G45" s="655"/>
      <c r="H45" s="655"/>
      <c r="I45" s="655"/>
      <c r="J45" s="655"/>
      <c r="K45" s="655"/>
      <c r="L45" s="655"/>
      <c r="M45" s="655"/>
      <c r="N45" s="655"/>
      <c r="O45" s="655"/>
      <c r="P45" s="655"/>
      <c r="Q45" s="655"/>
      <c r="R45" s="655"/>
      <c r="S45" s="655"/>
      <c r="T45" s="655"/>
      <c r="U45" s="655"/>
      <c r="V45" s="655"/>
      <c r="W45" s="655"/>
      <c r="X45" s="655"/>
      <c r="Y45" s="129"/>
    </row>
    <row r="46" spans="1:25" ht="24" hidden="1" customHeight="1" x14ac:dyDescent="0.2">
      <c r="A46" s="125"/>
      <c r="B46" s="138"/>
      <c r="C46" s="139"/>
      <c r="D46" s="143"/>
      <c r="E46" s="643" t="s">
        <v>65</v>
      </c>
      <c r="F46" s="643"/>
      <c r="G46" s="643"/>
      <c r="H46" s="643"/>
      <c r="I46" s="643"/>
      <c r="J46" s="643"/>
      <c r="K46" s="643"/>
      <c r="L46" s="643"/>
      <c r="M46" s="643"/>
      <c r="N46" s="643"/>
      <c r="O46" s="643"/>
      <c r="P46" s="643"/>
      <c r="Q46" s="643"/>
      <c r="R46" s="643"/>
      <c r="S46" s="643"/>
      <c r="T46" s="643"/>
      <c r="U46" s="643"/>
      <c r="V46" s="643"/>
      <c r="W46" s="643"/>
      <c r="X46" s="643"/>
      <c r="Y46" s="129"/>
    </row>
    <row r="47" spans="1:25" ht="37.5" hidden="1" customHeight="1" x14ac:dyDescent="0.2">
      <c r="A47" s="125"/>
      <c r="B47" s="138"/>
      <c r="C47" s="139"/>
      <c r="D47" s="143"/>
      <c r="E47" s="643"/>
      <c r="F47" s="643"/>
      <c r="G47" s="643"/>
      <c r="H47" s="643"/>
      <c r="I47" s="643"/>
      <c r="J47" s="643"/>
      <c r="K47" s="643"/>
      <c r="L47" s="643"/>
      <c r="M47" s="643"/>
      <c r="N47" s="643"/>
      <c r="O47" s="643"/>
      <c r="P47" s="643"/>
      <c r="Q47" s="643"/>
      <c r="R47" s="643"/>
      <c r="S47" s="643"/>
      <c r="T47" s="643"/>
      <c r="U47" s="643"/>
      <c r="V47" s="643"/>
      <c r="W47" s="643"/>
      <c r="X47" s="643"/>
      <c r="Y47" s="129"/>
    </row>
    <row r="48" spans="1:25" ht="24" hidden="1" customHeight="1" x14ac:dyDescent="0.2">
      <c r="A48" s="125"/>
      <c r="B48" s="138"/>
      <c r="C48" s="139"/>
      <c r="D48" s="143"/>
      <c r="E48" s="643"/>
      <c r="F48" s="643"/>
      <c r="G48" s="643"/>
      <c r="H48" s="643"/>
      <c r="I48" s="643"/>
      <c r="J48" s="643"/>
      <c r="K48" s="643"/>
      <c r="L48" s="643"/>
      <c r="M48" s="643"/>
      <c r="N48" s="643"/>
      <c r="O48" s="643"/>
      <c r="P48" s="643"/>
      <c r="Q48" s="643"/>
      <c r="R48" s="643"/>
      <c r="S48" s="643"/>
      <c r="T48" s="643"/>
      <c r="U48" s="643"/>
      <c r="V48" s="643"/>
      <c r="W48" s="643"/>
      <c r="X48" s="643"/>
      <c r="Y48" s="129"/>
    </row>
    <row r="49" spans="1:25" ht="51" hidden="1" customHeight="1" x14ac:dyDescent="0.2">
      <c r="A49" s="125"/>
      <c r="B49" s="138"/>
      <c r="C49" s="139"/>
      <c r="D49" s="143"/>
      <c r="E49" s="643"/>
      <c r="F49" s="643"/>
      <c r="G49" s="643"/>
      <c r="H49" s="643"/>
      <c r="I49" s="643"/>
      <c r="J49" s="643"/>
      <c r="K49" s="643"/>
      <c r="L49" s="643"/>
      <c r="M49" s="643"/>
      <c r="N49" s="643"/>
      <c r="O49" s="643"/>
      <c r="P49" s="643"/>
      <c r="Q49" s="643"/>
      <c r="R49" s="643"/>
      <c r="S49" s="643"/>
      <c r="T49" s="643"/>
      <c r="U49" s="643"/>
      <c r="V49" s="643"/>
      <c r="W49" s="643"/>
      <c r="X49" s="643"/>
      <c r="Y49" s="129"/>
    </row>
    <row r="50" spans="1:25" ht="12" hidden="1" customHeight="1" x14ac:dyDescent="0.2">
      <c r="A50" s="125"/>
      <c r="B50" s="138"/>
      <c r="C50" s="139"/>
      <c r="D50" s="143"/>
      <c r="E50" s="643"/>
      <c r="F50" s="643"/>
      <c r="G50" s="643"/>
      <c r="H50" s="643"/>
      <c r="I50" s="643"/>
      <c r="J50" s="643"/>
      <c r="K50" s="643"/>
      <c r="L50" s="643"/>
      <c r="M50" s="643"/>
      <c r="N50" s="643"/>
      <c r="O50" s="643"/>
      <c r="P50" s="643"/>
      <c r="Q50" s="643"/>
      <c r="R50" s="643"/>
      <c r="S50" s="643"/>
      <c r="T50" s="643"/>
      <c r="U50" s="643"/>
      <c r="V50" s="643"/>
      <c r="W50" s="643"/>
      <c r="X50" s="643"/>
      <c r="Y50" s="129"/>
    </row>
    <row r="51" spans="1:25" ht="12" hidden="1" customHeight="1" x14ac:dyDescent="0.2">
      <c r="A51" s="125"/>
      <c r="B51" s="138"/>
      <c r="C51" s="139"/>
      <c r="D51" s="143"/>
      <c r="E51" s="643"/>
      <c r="F51" s="643"/>
      <c r="G51" s="643"/>
      <c r="H51" s="643"/>
      <c r="I51" s="643"/>
      <c r="J51" s="643"/>
      <c r="K51" s="643"/>
      <c r="L51" s="643"/>
      <c r="M51" s="643"/>
      <c r="N51" s="643"/>
      <c r="O51" s="643"/>
      <c r="P51" s="643"/>
      <c r="Q51" s="643"/>
      <c r="R51" s="643"/>
      <c r="S51" s="643"/>
      <c r="T51" s="643"/>
      <c r="U51" s="643"/>
      <c r="V51" s="643"/>
      <c r="W51" s="643"/>
      <c r="X51" s="643"/>
      <c r="Y51" s="129"/>
    </row>
    <row r="52" spans="1:25" ht="12" hidden="1" customHeight="1" x14ac:dyDescent="0.2">
      <c r="A52" s="125"/>
      <c r="B52" s="138"/>
      <c r="C52" s="139"/>
      <c r="D52" s="143"/>
      <c r="E52" s="643"/>
      <c r="F52" s="643"/>
      <c r="G52" s="643"/>
      <c r="H52" s="643"/>
      <c r="I52" s="643"/>
      <c r="J52" s="643"/>
      <c r="K52" s="643"/>
      <c r="L52" s="643"/>
      <c r="M52" s="643"/>
      <c r="N52" s="643"/>
      <c r="O52" s="643"/>
      <c r="P52" s="643"/>
      <c r="Q52" s="643"/>
      <c r="R52" s="643"/>
      <c r="S52" s="643"/>
      <c r="T52" s="643"/>
      <c r="U52" s="643"/>
      <c r="V52" s="643"/>
      <c r="W52" s="643"/>
      <c r="X52" s="643"/>
      <c r="Y52" s="129"/>
    </row>
    <row r="53" spans="1:25" ht="12" hidden="1" customHeight="1" x14ac:dyDescent="0.2">
      <c r="A53" s="125"/>
      <c r="B53" s="138"/>
      <c r="C53" s="139"/>
      <c r="D53" s="143"/>
      <c r="E53" s="643"/>
      <c r="F53" s="643"/>
      <c r="G53" s="643"/>
      <c r="H53" s="643"/>
      <c r="I53" s="643"/>
      <c r="J53" s="643"/>
      <c r="K53" s="643"/>
      <c r="L53" s="643"/>
      <c r="M53" s="643"/>
      <c r="N53" s="643"/>
      <c r="O53" s="643"/>
      <c r="P53" s="643"/>
      <c r="Q53" s="643"/>
      <c r="R53" s="643"/>
      <c r="S53" s="643"/>
      <c r="T53" s="643"/>
      <c r="U53" s="643"/>
      <c r="V53" s="643"/>
      <c r="W53" s="643"/>
      <c r="X53" s="643"/>
      <c r="Y53" s="129"/>
    </row>
    <row r="54" spans="1:25" ht="12" hidden="1" customHeight="1" x14ac:dyDescent="0.2">
      <c r="A54" s="125"/>
      <c r="B54" s="138"/>
      <c r="C54" s="139"/>
      <c r="D54" s="143"/>
      <c r="E54" s="643"/>
      <c r="F54" s="643"/>
      <c r="G54" s="643"/>
      <c r="H54" s="643"/>
      <c r="I54" s="643"/>
      <c r="J54" s="643"/>
      <c r="K54" s="643"/>
      <c r="L54" s="643"/>
      <c r="M54" s="643"/>
      <c r="N54" s="643"/>
      <c r="O54" s="643"/>
      <c r="P54" s="643"/>
      <c r="Q54" s="643"/>
      <c r="R54" s="643"/>
      <c r="S54" s="643"/>
      <c r="T54" s="643"/>
      <c r="U54" s="643"/>
      <c r="V54" s="643"/>
      <c r="W54" s="643"/>
      <c r="X54" s="643"/>
      <c r="Y54" s="129"/>
    </row>
    <row r="55" spans="1:25" ht="12" hidden="1" customHeight="1" x14ac:dyDescent="0.2">
      <c r="A55" s="125"/>
      <c r="B55" s="138"/>
      <c r="C55" s="139"/>
      <c r="D55" s="143"/>
      <c r="E55" s="643"/>
      <c r="F55" s="643"/>
      <c r="G55" s="643"/>
      <c r="H55" s="643"/>
      <c r="I55" s="643"/>
      <c r="J55" s="643"/>
      <c r="K55" s="643"/>
      <c r="L55" s="643"/>
      <c r="M55" s="643"/>
      <c r="N55" s="643"/>
      <c r="O55" s="643"/>
      <c r="P55" s="643"/>
      <c r="Q55" s="643"/>
      <c r="R55" s="643"/>
      <c r="S55" s="643"/>
      <c r="T55" s="643"/>
      <c r="U55" s="643"/>
      <c r="V55" s="643"/>
      <c r="W55" s="643"/>
      <c r="X55" s="643"/>
      <c r="Y55" s="129"/>
    </row>
    <row r="56" spans="1:25" ht="12" hidden="1" customHeight="1" x14ac:dyDescent="0.15">
      <c r="A56" s="125"/>
      <c r="B56" s="138"/>
      <c r="C56" s="139"/>
      <c r="D56" s="141"/>
      <c r="E56" s="643"/>
      <c r="F56" s="643"/>
      <c r="G56" s="643"/>
      <c r="H56" s="643"/>
      <c r="I56" s="643"/>
      <c r="J56" s="643"/>
      <c r="K56" s="643"/>
      <c r="L56" s="643"/>
      <c r="M56" s="643"/>
      <c r="N56" s="643"/>
      <c r="O56" s="643"/>
      <c r="P56" s="643"/>
      <c r="Q56" s="643"/>
      <c r="R56" s="643"/>
      <c r="S56" s="643"/>
      <c r="T56" s="643"/>
      <c r="U56" s="643"/>
      <c r="V56" s="643"/>
      <c r="W56" s="643"/>
      <c r="X56" s="643"/>
      <c r="Y56" s="129"/>
    </row>
    <row r="57" spans="1:25" ht="11.1" hidden="1" customHeight="1" x14ac:dyDescent="0.15">
      <c r="A57" s="125"/>
      <c r="B57" s="138"/>
      <c r="C57" s="139"/>
      <c r="D57" s="141"/>
      <c r="E57" s="643"/>
      <c r="F57" s="643"/>
      <c r="G57" s="643"/>
      <c r="H57" s="643"/>
      <c r="I57" s="643"/>
      <c r="J57" s="643"/>
      <c r="K57" s="643"/>
      <c r="L57" s="643"/>
      <c r="M57" s="643"/>
      <c r="N57" s="643"/>
      <c r="O57" s="643"/>
      <c r="P57" s="643"/>
      <c r="Q57" s="643"/>
      <c r="R57" s="643"/>
      <c r="S57" s="643"/>
      <c r="T57" s="643"/>
      <c r="U57" s="643"/>
      <c r="V57" s="643"/>
      <c r="W57" s="643"/>
      <c r="X57" s="643"/>
      <c r="Y57" s="129"/>
    </row>
    <row r="58" spans="1:25" ht="15" hidden="1" customHeight="1" x14ac:dyDescent="0.2">
      <c r="A58" s="125"/>
      <c r="B58" s="138"/>
      <c r="C58" s="139"/>
      <c r="D58" s="143"/>
      <c r="E58" s="663" t="s">
        <v>218</v>
      </c>
      <c r="F58" s="663"/>
      <c r="G58" s="663"/>
      <c r="H58" s="663"/>
      <c r="I58" s="663"/>
      <c r="J58" s="663"/>
      <c r="K58" s="663"/>
      <c r="L58" s="663"/>
      <c r="M58" s="663"/>
      <c r="N58" s="663"/>
      <c r="O58" s="663"/>
      <c r="P58" s="663"/>
      <c r="Q58" s="663"/>
      <c r="R58" s="663"/>
      <c r="S58" s="663"/>
      <c r="T58" s="663"/>
      <c r="U58" s="663"/>
      <c r="V58" s="264"/>
      <c r="W58" s="264"/>
      <c r="X58" s="264"/>
      <c r="Y58" s="129"/>
    </row>
    <row r="59" spans="1:25" ht="15" hidden="1" customHeight="1" x14ac:dyDescent="0.2">
      <c r="A59" s="125"/>
      <c r="B59" s="138"/>
      <c r="C59" s="139"/>
      <c r="D59" s="143"/>
      <c r="E59" s="657"/>
      <c r="F59" s="657"/>
      <c r="G59" s="657"/>
      <c r="H59" s="658"/>
      <c r="I59" s="658"/>
      <c r="J59" s="658"/>
      <c r="K59" s="658"/>
      <c r="L59" s="658"/>
      <c r="M59" s="658"/>
      <c r="N59" s="658"/>
      <c r="O59" s="658"/>
      <c r="P59" s="658"/>
      <c r="Q59" s="658"/>
      <c r="R59" s="658"/>
      <c r="S59" s="658"/>
      <c r="T59" s="658"/>
      <c r="U59" s="658"/>
      <c r="V59" s="658"/>
      <c r="W59" s="658"/>
      <c r="X59" s="658"/>
      <c r="Y59" s="129"/>
    </row>
    <row r="60" spans="1:25" ht="15" hidden="1" customHeight="1" x14ac:dyDescent="0.2">
      <c r="A60" s="125"/>
      <c r="B60" s="138"/>
      <c r="C60" s="139"/>
      <c r="D60" s="143"/>
      <c r="E60" s="659"/>
      <c r="F60" s="660"/>
      <c r="G60" s="661"/>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64"/>
      <c r="I61" s="664"/>
      <c r="J61" s="664"/>
      <c r="K61" s="664"/>
      <c r="L61" s="664"/>
      <c r="M61" s="664"/>
      <c r="N61" s="664"/>
      <c r="O61" s="664"/>
      <c r="P61" s="664"/>
      <c r="Q61" s="664"/>
      <c r="R61" s="664"/>
      <c r="S61" s="664"/>
      <c r="T61" s="664"/>
      <c r="U61" s="664"/>
      <c r="V61" s="664"/>
      <c r="W61" s="664"/>
      <c r="X61" s="664"/>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63" t="s">
        <v>219</v>
      </c>
      <c r="F70" s="663"/>
      <c r="G70" s="663"/>
      <c r="H70" s="663"/>
      <c r="I70" s="663"/>
      <c r="J70" s="663"/>
      <c r="K70" s="663"/>
      <c r="L70" s="663"/>
      <c r="M70" s="663"/>
      <c r="N70" s="663"/>
      <c r="O70" s="663"/>
      <c r="P70" s="663"/>
      <c r="Q70" s="663"/>
      <c r="R70" s="663"/>
      <c r="S70" s="663"/>
      <c r="T70" s="663"/>
      <c r="U70" s="262"/>
      <c r="V70" s="262"/>
      <c r="W70" s="262"/>
      <c r="X70" s="262"/>
      <c r="Y70" s="129"/>
    </row>
    <row r="71" spans="1:25" ht="15" hidden="1" x14ac:dyDescent="0.2">
      <c r="A71" s="125"/>
      <c r="B71" s="138"/>
      <c r="C71" s="139"/>
      <c r="D71" s="143"/>
      <c r="E71" s="663" t="s">
        <v>220</v>
      </c>
      <c r="F71" s="663"/>
      <c r="G71" s="663"/>
      <c r="H71" s="663"/>
      <c r="I71" s="663"/>
      <c r="J71" s="663"/>
      <c r="K71" s="663"/>
      <c r="L71" s="663"/>
      <c r="M71" s="663"/>
      <c r="N71" s="663"/>
      <c r="O71" s="663"/>
      <c r="P71" s="663"/>
      <c r="Q71" s="663"/>
      <c r="R71" s="663"/>
      <c r="S71" s="663"/>
      <c r="T71" s="663"/>
      <c r="U71" s="263"/>
      <c r="V71" s="263"/>
      <c r="W71" s="263"/>
      <c r="X71" s="263"/>
      <c r="Y71" s="129"/>
    </row>
    <row r="72" spans="1:25" ht="27" hidden="1" customHeight="1" x14ac:dyDescent="0.2">
      <c r="A72" s="125"/>
      <c r="B72" s="138"/>
      <c r="C72" s="139"/>
      <c r="D72" s="143"/>
      <c r="E72" s="144"/>
      <c r="F72" s="662"/>
      <c r="G72" s="662"/>
      <c r="H72" s="662"/>
      <c r="I72" s="662"/>
      <c r="J72" s="662"/>
      <c r="K72" s="662"/>
      <c r="L72" s="662"/>
      <c r="M72" s="662"/>
      <c r="N72" s="662"/>
      <c r="O72" s="662"/>
      <c r="P72" s="662"/>
      <c r="Q72" s="662"/>
      <c r="R72" s="662"/>
      <c r="S72" s="662"/>
      <c r="T72" s="662"/>
      <c r="U72" s="662"/>
      <c r="V72" s="662"/>
      <c r="W72" s="662"/>
      <c r="X72" s="662"/>
      <c r="Y72" s="129"/>
    </row>
    <row r="73" spans="1:25" ht="52.5" hidden="1" customHeight="1" x14ac:dyDescent="0.2">
      <c r="A73" s="125"/>
      <c r="B73" s="138"/>
      <c r="C73" s="139"/>
      <c r="D73" s="143"/>
      <c r="E73" s="144"/>
      <c r="F73" s="662"/>
      <c r="G73" s="662"/>
      <c r="H73" s="662"/>
      <c r="I73" s="662"/>
      <c r="J73" s="662"/>
      <c r="K73" s="662"/>
      <c r="L73" s="662"/>
      <c r="M73" s="662"/>
      <c r="N73" s="662"/>
      <c r="O73" s="662"/>
      <c r="P73" s="662"/>
      <c r="Q73" s="662"/>
      <c r="R73" s="662"/>
      <c r="S73" s="662"/>
      <c r="T73" s="662"/>
      <c r="U73" s="662"/>
      <c r="V73" s="662"/>
      <c r="W73" s="662"/>
      <c r="X73" s="662"/>
      <c r="Y73" s="129"/>
    </row>
    <row r="74" spans="1:25" ht="8.1" hidden="1" customHeight="1" x14ac:dyDescent="0.2">
      <c r="A74" s="125"/>
      <c r="B74" s="138"/>
      <c r="C74" s="139"/>
      <c r="D74" s="143"/>
      <c r="E74" s="144"/>
      <c r="F74" s="666"/>
      <c r="G74" s="666"/>
      <c r="H74" s="666"/>
      <c r="I74" s="666"/>
      <c r="J74" s="666"/>
      <c r="K74" s="666"/>
      <c r="L74" s="666"/>
      <c r="M74" s="666"/>
      <c r="N74" s="666"/>
      <c r="O74" s="666"/>
      <c r="P74" s="666"/>
      <c r="Q74" s="666"/>
      <c r="R74" s="666"/>
      <c r="S74" s="666"/>
      <c r="T74" s="666"/>
      <c r="U74" s="666"/>
      <c r="V74" s="666"/>
      <c r="W74" s="666"/>
      <c r="X74" s="666"/>
      <c r="Y74" s="129"/>
    </row>
    <row r="75" spans="1:25" ht="14.25" hidden="1" customHeight="1" x14ac:dyDescent="0.2">
      <c r="A75" s="125"/>
      <c r="B75" s="138"/>
      <c r="C75" s="139"/>
      <c r="D75" s="143"/>
      <c r="E75" s="667"/>
      <c r="F75" s="667"/>
      <c r="G75" s="667"/>
      <c r="H75" s="667"/>
      <c r="I75" s="667"/>
      <c r="J75" s="667"/>
      <c r="K75" s="667"/>
      <c r="L75" s="667"/>
      <c r="M75" s="667"/>
      <c r="N75" s="667"/>
      <c r="O75" s="667"/>
      <c r="P75" s="667"/>
      <c r="Q75" s="667"/>
      <c r="R75" s="667"/>
      <c r="S75" s="667"/>
      <c r="T75" s="667"/>
      <c r="U75" s="667"/>
      <c r="V75" s="667"/>
      <c r="W75" s="667"/>
      <c r="X75" s="667"/>
      <c r="Y75" s="129"/>
    </row>
    <row r="76" spans="1:25" ht="34.5" hidden="1" customHeight="1" x14ac:dyDescent="0.2">
      <c r="A76" s="125"/>
      <c r="B76" s="138"/>
      <c r="C76" s="139"/>
      <c r="D76" s="143"/>
      <c r="E76" s="668"/>
      <c r="F76" s="668"/>
      <c r="G76" s="668"/>
      <c r="H76" s="668"/>
      <c r="I76" s="668"/>
      <c r="J76" s="668"/>
      <c r="K76" s="668"/>
      <c r="L76" s="668"/>
      <c r="M76" s="668"/>
      <c r="N76" s="668"/>
      <c r="O76" s="668"/>
      <c r="P76" s="668"/>
      <c r="Q76" s="668"/>
      <c r="R76" s="668"/>
      <c r="S76" s="668"/>
      <c r="T76" s="668"/>
      <c r="U76" s="668"/>
      <c r="V76" s="668"/>
      <c r="W76" s="668"/>
      <c r="X76" s="668"/>
      <c r="Y76" s="129"/>
    </row>
    <row r="77" spans="1:25" ht="23.1" hidden="1" customHeight="1" x14ac:dyDescent="0.2">
      <c r="A77" s="125"/>
      <c r="B77" s="138"/>
      <c r="C77" s="139"/>
      <c r="D77" s="143"/>
      <c r="E77" s="668"/>
      <c r="F77" s="668"/>
      <c r="G77" s="668"/>
      <c r="H77" s="668"/>
      <c r="I77" s="668"/>
      <c r="J77" s="668"/>
      <c r="K77" s="668"/>
      <c r="L77" s="668"/>
      <c r="M77" s="668"/>
      <c r="N77" s="668"/>
      <c r="O77" s="668"/>
      <c r="P77" s="668"/>
      <c r="Q77" s="668"/>
      <c r="R77" s="668"/>
      <c r="S77" s="668"/>
      <c r="T77" s="668"/>
      <c r="U77" s="668"/>
      <c r="V77" s="668"/>
      <c r="W77" s="668"/>
      <c r="X77" s="668"/>
      <c r="Y77" s="129"/>
    </row>
    <row r="78" spans="1:25" ht="42.75" hidden="1" customHeight="1" x14ac:dyDescent="0.2">
      <c r="A78" s="125"/>
      <c r="B78" s="138"/>
      <c r="C78" s="139"/>
      <c r="D78" s="143"/>
      <c r="E78" s="668"/>
      <c r="F78" s="668"/>
      <c r="G78" s="668"/>
      <c r="H78" s="668"/>
      <c r="I78" s="668"/>
      <c r="J78" s="668"/>
      <c r="K78" s="668"/>
      <c r="L78" s="668"/>
      <c r="M78" s="668"/>
      <c r="N78" s="668"/>
      <c r="O78" s="668"/>
      <c r="P78" s="668"/>
      <c r="Q78" s="668"/>
      <c r="R78" s="668"/>
      <c r="S78" s="668"/>
      <c r="T78" s="668"/>
      <c r="U78" s="668"/>
      <c r="V78" s="668"/>
      <c r="W78" s="668"/>
      <c r="X78" s="668"/>
      <c r="Y78" s="129"/>
    </row>
    <row r="79" spans="1:25" ht="25.5" hidden="1" customHeight="1" x14ac:dyDescent="0.2">
      <c r="A79" s="125"/>
      <c r="B79" s="138"/>
      <c r="C79" s="139"/>
      <c r="D79" s="143"/>
      <c r="E79" s="665" t="s">
        <v>64</v>
      </c>
      <c r="F79" s="665"/>
      <c r="G79" s="665"/>
      <c r="H79" s="665"/>
      <c r="I79" s="665"/>
      <c r="J79" s="665"/>
      <c r="K79" s="665"/>
      <c r="L79" s="665"/>
      <c r="M79" s="665"/>
      <c r="N79" s="665"/>
      <c r="O79" s="665"/>
      <c r="P79" s="665"/>
      <c r="Q79" s="665"/>
      <c r="R79" s="665"/>
      <c r="S79" s="665"/>
      <c r="T79" s="665"/>
      <c r="U79" s="665"/>
      <c r="V79" s="665"/>
      <c r="W79" s="665"/>
      <c r="X79" s="665"/>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56" t="s">
        <v>63</v>
      </c>
      <c r="G81" s="656"/>
      <c r="H81" s="656"/>
      <c r="I81" s="656"/>
      <c r="J81" s="656"/>
      <c r="K81" s="656"/>
      <c r="L81" s="656"/>
      <c r="M81" s="656"/>
      <c r="N81" s="656"/>
      <c r="O81" s="656"/>
      <c r="P81" s="656"/>
      <c r="Q81" s="656"/>
      <c r="R81" s="656"/>
      <c r="S81" s="656"/>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56" t="s">
        <v>62</v>
      </c>
      <c r="G83" s="656"/>
      <c r="H83" s="656"/>
      <c r="I83" s="656"/>
      <c r="J83" s="656"/>
      <c r="K83" s="656"/>
      <c r="L83" s="656"/>
      <c r="M83" s="656"/>
      <c r="N83" s="656"/>
      <c r="O83" s="656"/>
      <c r="P83" s="656"/>
      <c r="Q83" s="656"/>
      <c r="R83" s="656"/>
      <c r="S83" s="656"/>
      <c r="T83" s="656"/>
      <c r="U83" s="656"/>
      <c r="V83" s="656"/>
      <c r="W83" s="656"/>
      <c r="X83" s="656"/>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77"/>
  <sheetViews>
    <sheetView showGridLines="0" zoomScaleNormal="100" workbookViewId="0"/>
  </sheetViews>
  <sheetFormatPr defaultColWidth="9.140625"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618">
        <v>43914.442662037036</v>
      </c>
      <c r="B2" s="21" t="s">
        <v>671</v>
      </c>
      <c r="C2" s="21" t="s">
        <v>215</v>
      </c>
    </row>
    <row r="3" spans="1:4" x14ac:dyDescent="0.15">
      <c r="A3" s="618">
        <v>43914.442673611113</v>
      </c>
      <c r="B3" s="21" t="s">
        <v>672</v>
      </c>
      <c r="C3" s="21" t="s">
        <v>215</v>
      </c>
    </row>
    <row r="4" spans="1:4" ht="157.5" x14ac:dyDescent="0.15">
      <c r="A4" s="618">
        <v>43914.442673611113</v>
      </c>
      <c r="B4" s="21" t="s">
        <v>673</v>
      </c>
      <c r="C4" s="21" t="s">
        <v>215</v>
      </c>
    </row>
    <row r="5" spans="1:4" x14ac:dyDescent="0.15">
      <c r="A5" s="618">
        <v>43914.442673611113</v>
      </c>
      <c r="B5" s="21" t="s">
        <v>674</v>
      </c>
      <c r="C5" s="21" t="s">
        <v>215</v>
      </c>
    </row>
    <row r="6" spans="1:4" x14ac:dyDescent="0.15">
      <c r="A6" s="618">
        <v>43914.442685185182</v>
      </c>
      <c r="B6" s="21" t="s">
        <v>675</v>
      </c>
      <c r="C6" s="21" t="s">
        <v>215</v>
      </c>
    </row>
    <row r="7" spans="1:4" ht="22.5" x14ac:dyDescent="0.15">
      <c r="A7" s="618">
        <v>43914.442743055559</v>
      </c>
      <c r="B7" s="21" t="s">
        <v>676</v>
      </c>
      <c r="C7" s="21" t="s">
        <v>215</v>
      </c>
    </row>
    <row r="8" spans="1:4" ht="22.5" x14ac:dyDescent="0.15">
      <c r="A8" s="618">
        <v>43914.442766203705</v>
      </c>
      <c r="B8" s="21" t="s">
        <v>677</v>
      </c>
      <c r="C8" s="21" t="s">
        <v>215</v>
      </c>
    </row>
    <row r="9" spans="1:4" x14ac:dyDescent="0.15">
      <c r="A9" s="618">
        <v>43914.442766203705</v>
      </c>
      <c r="B9" s="21" t="s">
        <v>678</v>
      </c>
      <c r="C9" s="21" t="s">
        <v>215</v>
      </c>
    </row>
    <row r="10" spans="1:4" ht="22.5" x14ac:dyDescent="0.15">
      <c r="A10" s="618">
        <v>43914.442812499998</v>
      </c>
      <c r="B10" s="21" t="s">
        <v>679</v>
      </c>
      <c r="C10" s="21" t="s">
        <v>215</v>
      </c>
    </row>
    <row r="11" spans="1:4" ht="22.5" x14ac:dyDescent="0.15">
      <c r="A11" s="618">
        <v>43914.442881944444</v>
      </c>
      <c r="B11" s="21" t="s">
        <v>680</v>
      </c>
      <c r="C11" s="21" t="s">
        <v>215</v>
      </c>
    </row>
    <row r="12" spans="1:4" x14ac:dyDescent="0.15">
      <c r="A12" s="618">
        <v>43914.44295138889</v>
      </c>
      <c r="B12" s="21" t="s">
        <v>671</v>
      </c>
      <c r="C12" s="21" t="s">
        <v>215</v>
      </c>
    </row>
    <row r="13" spans="1:4" x14ac:dyDescent="0.15">
      <c r="A13" s="618">
        <v>43914.442962962959</v>
      </c>
      <c r="B13" s="21" t="s">
        <v>691</v>
      </c>
      <c r="C13" s="21" t="s">
        <v>215</v>
      </c>
    </row>
    <row r="14" spans="1:4" x14ac:dyDescent="0.15">
      <c r="A14" s="618">
        <v>43914.446319444447</v>
      </c>
      <c r="B14" s="21" t="s">
        <v>671</v>
      </c>
      <c r="C14" s="21" t="s">
        <v>215</v>
      </c>
    </row>
    <row r="15" spans="1:4" x14ac:dyDescent="0.15">
      <c r="A15" s="618">
        <v>43914.446331018517</v>
      </c>
      <c r="B15" s="21" t="s">
        <v>691</v>
      </c>
      <c r="C15" s="21" t="s">
        <v>215</v>
      </c>
    </row>
    <row r="16" spans="1:4" x14ac:dyDescent="0.15">
      <c r="A16" s="618">
        <v>43914.446597222224</v>
      </c>
      <c r="B16" s="21" t="s">
        <v>671</v>
      </c>
      <c r="C16" s="21" t="s">
        <v>215</v>
      </c>
    </row>
    <row r="17" spans="1:3" x14ac:dyDescent="0.15">
      <c r="A17" s="618">
        <v>43914.446608796294</v>
      </c>
      <c r="B17" s="21" t="s">
        <v>691</v>
      </c>
      <c r="C17" s="21" t="s">
        <v>215</v>
      </c>
    </row>
    <row r="18" spans="1:3" x14ac:dyDescent="0.15">
      <c r="A18" s="618">
        <v>43914.447905092595</v>
      </c>
      <c r="B18" s="21" t="s">
        <v>671</v>
      </c>
      <c r="C18" s="21" t="s">
        <v>215</v>
      </c>
    </row>
    <row r="19" spans="1:3" x14ac:dyDescent="0.15">
      <c r="A19" s="618">
        <v>43914.447916666664</v>
      </c>
      <c r="B19" s="21" t="s">
        <v>691</v>
      </c>
      <c r="C19" s="21" t="s">
        <v>215</v>
      </c>
    </row>
    <row r="20" spans="1:3" x14ac:dyDescent="0.15">
      <c r="A20" s="618">
        <v>43914.469826388886</v>
      </c>
      <c r="B20" s="21" t="s">
        <v>671</v>
      </c>
      <c r="C20" s="21" t="s">
        <v>215</v>
      </c>
    </row>
    <row r="21" spans="1:3" x14ac:dyDescent="0.15">
      <c r="A21" s="618">
        <v>43914.469849537039</v>
      </c>
      <c r="B21" s="21" t="s">
        <v>691</v>
      </c>
      <c r="C21" s="21" t="s">
        <v>215</v>
      </c>
    </row>
    <row r="22" spans="1:3" x14ac:dyDescent="0.15">
      <c r="A22" s="618">
        <v>43914.471631944441</v>
      </c>
      <c r="B22" s="21" t="s">
        <v>671</v>
      </c>
      <c r="C22" s="21" t="s">
        <v>215</v>
      </c>
    </row>
    <row r="23" spans="1:3" x14ac:dyDescent="0.15">
      <c r="A23" s="618">
        <v>43914.471643518518</v>
      </c>
      <c r="B23" s="21" t="s">
        <v>691</v>
      </c>
      <c r="C23" s="21" t="s">
        <v>215</v>
      </c>
    </row>
    <row r="24" spans="1:3" x14ac:dyDescent="0.15">
      <c r="A24" s="618">
        <v>43914.489502314813</v>
      </c>
      <c r="B24" s="21" t="s">
        <v>671</v>
      </c>
      <c r="C24" s="21" t="s">
        <v>215</v>
      </c>
    </row>
    <row r="25" spans="1:3" x14ac:dyDescent="0.15">
      <c r="A25" s="618">
        <v>43914.48951388889</v>
      </c>
      <c r="B25" s="21" t="s">
        <v>691</v>
      </c>
      <c r="C25" s="21" t="s">
        <v>215</v>
      </c>
    </row>
    <row r="26" spans="1:3" x14ac:dyDescent="0.15">
      <c r="A26" s="618">
        <v>43914.522326388891</v>
      </c>
      <c r="B26" s="21" t="s">
        <v>671</v>
      </c>
      <c r="C26" s="21" t="s">
        <v>215</v>
      </c>
    </row>
    <row r="27" spans="1:3" x14ac:dyDescent="0.15">
      <c r="A27" s="618">
        <v>43914.522337962961</v>
      </c>
      <c r="B27" s="21" t="s">
        <v>691</v>
      </c>
      <c r="C27" s="21" t="s">
        <v>215</v>
      </c>
    </row>
    <row r="28" spans="1:3" x14ac:dyDescent="0.15">
      <c r="A28" s="618">
        <v>43916.499143518522</v>
      </c>
      <c r="B28" s="21" t="s">
        <v>671</v>
      </c>
      <c r="C28" s="21" t="s">
        <v>215</v>
      </c>
    </row>
    <row r="29" spans="1:3" x14ac:dyDescent="0.15">
      <c r="A29" s="618">
        <v>43916.499155092592</v>
      </c>
      <c r="B29" s="21" t="s">
        <v>691</v>
      </c>
      <c r="C29" s="21" t="s">
        <v>215</v>
      </c>
    </row>
    <row r="30" spans="1:3" x14ac:dyDescent="0.15">
      <c r="A30" s="618">
        <v>43917.588680555556</v>
      </c>
      <c r="B30" s="21" t="s">
        <v>671</v>
      </c>
      <c r="C30" s="21" t="s">
        <v>215</v>
      </c>
    </row>
    <row r="31" spans="1:3" x14ac:dyDescent="0.15">
      <c r="A31" s="618">
        <v>43917.588692129626</v>
      </c>
      <c r="B31" s="21" t="s">
        <v>691</v>
      </c>
      <c r="C31" s="21" t="s">
        <v>215</v>
      </c>
    </row>
    <row r="32" spans="1:3" x14ac:dyDescent="0.15">
      <c r="A32" s="618">
        <v>43917.660775462966</v>
      </c>
      <c r="B32" s="21" t="s">
        <v>671</v>
      </c>
      <c r="C32" s="21" t="s">
        <v>215</v>
      </c>
    </row>
    <row r="33" spans="1:3" x14ac:dyDescent="0.15">
      <c r="A33" s="618">
        <v>43917.660787037035</v>
      </c>
      <c r="B33" s="21" t="s">
        <v>691</v>
      </c>
      <c r="C33" s="21" t="s">
        <v>215</v>
      </c>
    </row>
    <row r="34" spans="1:3" x14ac:dyDescent="0.15">
      <c r="A34" s="618">
        <v>43921.477349537039</v>
      </c>
      <c r="B34" s="21" t="s">
        <v>671</v>
      </c>
      <c r="C34" s="21" t="s">
        <v>215</v>
      </c>
    </row>
    <row r="35" spans="1:3" x14ac:dyDescent="0.15">
      <c r="A35" s="618">
        <v>43921.477372685185</v>
      </c>
      <c r="B35" s="21" t="s">
        <v>691</v>
      </c>
      <c r="C35" s="21" t="s">
        <v>215</v>
      </c>
    </row>
    <row r="36" spans="1:3" x14ac:dyDescent="0.15">
      <c r="A36" s="618">
        <v>43921.483159722222</v>
      </c>
      <c r="B36" s="21" t="s">
        <v>671</v>
      </c>
      <c r="C36" s="21" t="s">
        <v>215</v>
      </c>
    </row>
    <row r="37" spans="1:3" x14ac:dyDescent="0.15">
      <c r="A37" s="618">
        <v>43921.483182870368</v>
      </c>
      <c r="B37" s="21" t="s">
        <v>691</v>
      </c>
      <c r="C37" s="21" t="s">
        <v>215</v>
      </c>
    </row>
    <row r="38" spans="1:3" x14ac:dyDescent="0.15">
      <c r="A38" s="618">
        <v>43921.571087962962</v>
      </c>
      <c r="B38" s="21" t="s">
        <v>671</v>
      </c>
      <c r="C38" s="21" t="s">
        <v>215</v>
      </c>
    </row>
    <row r="39" spans="1:3" x14ac:dyDescent="0.15">
      <c r="A39" s="618">
        <v>43921.571111111109</v>
      </c>
      <c r="B39" s="21" t="s">
        <v>691</v>
      </c>
      <c r="C39" s="21" t="s">
        <v>215</v>
      </c>
    </row>
    <row r="40" spans="1:3" x14ac:dyDescent="0.15">
      <c r="A40" s="618">
        <v>43928.387800925928</v>
      </c>
      <c r="B40" s="21" t="s">
        <v>671</v>
      </c>
      <c r="C40" s="21" t="s">
        <v>215</v>
      </c>
    </row>
    <row r="41" spans="1:3" x14ac:dyDescent="0.15">
      <c r="A41" s="618">
        <v>43928.387812499997</v>
      </c>
      <c r="B41" s="21" t="s">
        <v>691</v>
      </c>
      <c r="C41" s="21" t="s">
        <v>215</v>
      </c>
    </row>
    <row r="42" spans="1:3" x14ac:dyDescent="0.15">
      <c r="A42" s="618">
        <v>43928.705625000002</v>
      </c>
      <c r="B42" s="21" t="s">
        <v>671</v>
      </c>
      <c r="C42" s="21" t="s">
        <v>215</v>
      </c>
    </row>
    <row r="43" spans="1:3" x14ac:dyDescent="0.15">
      <c r="A43" s="618">
        <v>43928.705636574072</v>
      </c>
      <c r="B43" s="21" t="s">
        <v>691</v>
      </c>
      <c r="C43" s="21" t="s">
        <v>215</v>
      </c>
    </row>
    <row r="44" spans="1:3" x14ac:dyDescent="0.15">
      <c r="A44" s="618">
        <v>43928.70648148148</v>
      </c>
      <c r="B44" s="21" t="s">
        <v>671</v>
      </c>
      <c r="C44" s="21" t="s">
        <v>215</v>
      </c>
    </row>
    <row r="45" spans="1:3" x14ac:dyDescent="0.15">
      <c r="A45" s="618">
        <v>43928.706493055557</v>
      </c>
      <c r="B45" s="21" t="s">
        <v>691</v>
      </c>
      <c r="C45" s="21" t="s">
        <v>215</v>
      </c>
    </row>
    <row r="46" spans="1:3" x14ac:dyDescent="0.15">
      <c r="A46" s="618">
        <v>43929.624560185184</v>
      </c>
      <c r="B46" s="21" t="s">
        <v>671</v>
      </c>
      <c r="C46" s="21" t="s">
        <v>215</v>
      </c>
    </row>
    <row r="47" spans="1:3" x14ac:dyDescent="0.15">
      <c r="A47" s="618">
        <v>43929.624571759261</v>
      </c>
      <c r="B47" s="21" t="s">
        <v>691</v>
      </c>
      <c r="C47" s="21" t="s">
        <v>215</v>
      </c>
    </row>
    <row r="48" spans="1:3" x14ac:dyDescent="0.15">
      <c r="A48" s="618">
        <v>43931.378495370373</v>
      </c>
      <c r="B48" s="21" t="s">
        <v>671</v>
      </c>
      <c r="C48" s="21" t="s">
        <v>215</v>
      </c>
    </row>
    <row r="49" spans="1:3" x14ac:dyDescent="0.15">
      <c r="A49" s="618">
        <v>43931.378506944442</v>
      </c>
      <c r="B49" s="21" t="s">
        <v>691</v>
      </c>
      <c r="C49" s="21" t="s">
        <v>215</v>
      </c>
    </row>
    <row r="50" spans="1:3" x14ac:dyDescent="0.15">
      <c r="A50" s="618">
        <v>43931.427731481483</v>
      </c>
      <c r="B50" s="21" t="s">
        <v>671</v>
      </c>
      <c r="C50" s="21" t="s">
        <v>215</v>
      </c>
    </row>
    <row r="51" spans="1:3" x14ac:dyDescent="0.15">
      <c r="A51" s="618">
        <v>43931.427754629629</v>
      </c>
      <c r="B51" s="21" t="s">
        <v>691</v>
      </c>
      <c r="C51" s="21" t="s">
        <v>215</v>
      </c>
    </row>
    <row r="52" spans="1:3" x14ac:dyDescent="0.15">
      <c r="A52" s="618">
        <v>43931.452303240738</v>
      </c>
      <c r="B52" s="21" t="s">
        <v>671</v>
      </c>
      <c r="C52" s="21" t="s">
        <v>215</v>
      </c>
    </row>
    <row r="53" spans="1:3" x14ac:dyDescent="0.15">
      <c r="A53" s="618">
        <v>43931.452326388891</v>
      </c>
      <c r="B53" s="21" t="s">
        <v>691</v>
      </c>
      <c r="C53" s="21" t="s">
        <v>215</v>
      </c>
    </row>
    <row r="54" spans="1:3" x14ac:dyDescent="0.15">
      <c r="A54" s="618">
        <v>43931.713923611111</v>
      </c>
      <c r="B54" s="21" t="s">
        <v>671</v>
      </c>
      <c r="C54" s="21" t="s">
        <v>215</v>
      </c>
    </row>
    <row r="55" spans="1:3" x14ac:dyDescent="0.15">
      <c r="A55" s="618">
        <v>43931.713935185187</v>
      </c>
      <c r="B55" s="21" t="s">
        <v>691</v>
      </c>
      <c r="C55" s="21" t="s">
        <v>215</v>
      </c>
    </row>
    <row r="56" spans="1:3" x14ac:dyDescent="0.15">
      <c r="A56" s="618">
        <v>43931.973483796297</v>
      </c>
      <c r="B56" s="21" t="s">
        <v>671</v>
      </c>
      <c r="C56" s="21" t="s">
        <v>215</v>
      </c>
    </row>
    <row r="57" spans="1:3" x14ac:dyDescent="0.15">
      <c r="A57" s="618">
        <v>43931.973506944443</v>
      </c>
      <c r="B57" s="21" t="s">
        <v>691</v>
      </c>
      <c r="C57" s="21" t="s">
        <v>215</v>
      </c>
    </row>
    <row r="58" spans="1:3" x14ac:dyDescent="0.15">
      <c r="A58" s="618">
        <v>43932.331458333334</v>
      </c>
      <c r="B58" s="21" t="s">
        <v>671</v>
      </c>
      <c r="C58" s="21" t="s">
        <v>215</v>
      </c>
    </row>
    <row r="59" spans="1:3" x14ac:dyDescent="0.15">
      <c r="A59" s="618">
        <v>43932.331469907411</v>
      </c>
      <c r="B59" s="21" t="s">
        <v>691</v>
      </c>
      <c r="C59" s="21" t="s">
        <v>215</v>
      </c>
    </row>
    <row r="60" spans="1:3" x14ac:dyDescent="0.15">
      <c r="A60" s="618">
        <v>43932.375208333331</v>
      </c>
      <c r="B60" s="21" t="s">
        <v>671</v>
      </c>
      <c r="C60" s="21" t="s">
        <v>215</v>
      </c>
    </row>
    <row r="61" spans="1:3" x14ac:dyDescent="0.15">
      <c r="A61" s="618">
        <v>43932.375219907408</v>
      </c>
      <c r="B61" s="21" t="s">
        <v>691</v>
      </c>
      <c r="C61" s="21" t="s">
        <v>215</v>
      </c>
    </row>
    <row r="62" spans="1:3" x14ac:dyDescent="0.15">
      <c r="A62" s="618">
        <v>43934.345567129632</v>
      </c>
      <c r="B62" s="21" t="s">
        <v>671</v>
      </c>
      <c r="C62" s="21" t="s">
        <v>215</v>
      </c>
    </row>
    <row r="63" spans="1:3" x14ac:dyDescent="0.15">
      <c r="A63" s="618">
        <v>43934.345578703702</v>
      </c>
      <c r="B63" s="21" t="s">
        <v>691</v>
      </c>
      <c r="C63" s="21" t="s">
        <v>215</v>
      </c>
    </row>
    <row r="64" spans="1:3" x14ac:dyDescent="0.15">
      <c r="A64" s="618">
        <v>43934.395011574074</v>
      </c>
      <c r="B64" s="21" t="s">
        <v>671</v>
      </c>
      <c r="C64" s="21" t="s">
        <v>215</v>
      </c>
    </row>
    <row r="65" spans="1:3" x14ac:dyDescent="0.15">
      <c r="A65" s="618">
        <v>43934.39502314815</v>
      </c>
      <c r="B65" s="21" t="s">
        <v>691</v>
      </c>
      <c r="C65" s="21" t="s">
        <v>215</v>
      </c>
    </row>
    <row r="66" spans="1:3" x14ac:dyDescent="0.15">
      <c r="A66" s="618">
        <v>43935.334305555552</v>
      </c>
      <c r="B66" s="21" t="s">
        <v>671</v>
      </c>
      <c r="C66" s="21" t="s">
        <v>215</v>
      </c>
    </row>
    <row r="67" spans="1:3" x14ac:dyDescent="0.15">
      <c r="A67" s="618">
        <v>43935.334328703706</v>
      </c>
      <c r="B67" s="21" t="s">
        <v>691</v>
      </c>
      <c r="C67" s="21" t="s">
        <v>215</v>
      </c>
    </row>
    <row r="68" spans="1:3" x14ac:dyDescent="0.15">
      <c r="A68" s="618">
        <v>43935.39366898148</v>
      </c>
      <c r="B68" s="21" t="s">
        <v>671</v>
      </c>
      <c r="C68" s="21" t="s">
        <v>215</v>
      </c>
    </row>
    <row r="69" spans="1:3" x14ac:dyDescent="0.15">
      <c r="A69" s="618">
        <v>43935.393680555557</v>
      </c>
      <c r="B69" s="21" t="s">
        <v>691</v>
      </c>
      <c r="C69" s="21" t="s">
        <v>215</v>
      </c>
    </row>
    <row r="70" spans="1:3" x14ac:dyDescent="0.15">
      <c r="A70" s="618">
        <v>43935.696655092594</v>
      </c>
      <c r="B70" s="21" t="s">
        <v>671</v>
      </c>
      <c r="C70" s="21" t="s">
        <v>215</v>
      </c>
    </row>
    <row r="71" spans="1:3" x14ac:dyDescent="0.15">
      <c r="A71" s="618">
        <v>43935.69667824074</v>
      </c>
      <c r="B71" s="21" t="s">
        <v>691</v>
      </c>
      <c r="C71" s="21" t="s">
        <v>215</v>
      </c>
    </row>
    <row r="72" spans="1:3" x14ac:dyDescent="0.15">
      <c r="A72" s="618">
        <v>43938.435659722221</v>
      </c>
      <c r="B72" s="21" t="s">
        <v>671</v>
      </c>
      <c r="C72" s="21" t="s">
        <v>215</v>
      </c>
    </row>
    <row r="73" spans="1:3" x14ac:dyDescent="0.15">
      <c r="A73" s="618">
        <v>43938.435671296298</v>
      </c>
      <c r="B73" s="21" t="s">
        <v>691</v>
      </c>
      <c r="C73" s="21" t="s">
        <v>215</v>
      </c>
    </row>
    <row r="74" spans="1:3" x14ac:dyDescent="0.15">
      <c r="A74" s="618">
        <v>43941.469606481478</v>
      </c>
      <c r="B74" s="21" t="s">
        <v>671</v>
      </c>
      <c r="C74" s="21" t="s">
        <v>215</v>
      </c>
    </row>
    <row r="75" spans="1:3" x14ac:dyDescent="0.15">
      <c r="A75" s="618">
        <v>43941.469629629632</v>
      </c>
      <c r="B75" s="21" t="s">
        <v>691</v>
      </c>
      <c r="C75" s="21" t="s">
        <v>215</v>
      </c>
    </row>
    <row r="76" spans="1:3" x14ac:dyDescent="0.15">
      <c r="A76" s="618">
        <v>44397.447835648149</v>
      </c>
      <c r="B76" s="21" t="s">
        <v>671</v>
      </c>
      <c r="C76" s="21" t="s">
        <v>215</v>
      </c>
    </row>
    <row r="77" spans="1:3" x14ac:dyDescent="0.15">
      <c r="A77" s="618">
        <v>44397.447858796295</v>
      </c>
      <c r="B77" s="21" t="s">
        <v>691</v>
      </c>
      <c r="C77" s="21" t="s">
        <v>215</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ColWidth="9.140625"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1.0.5</v>
      </c>
      <c r="G4" s="117"/>
      <c r="I4" s="116"/>
      <c r="Q4" s="245"/>
    </row>
    <row r="5" spans="1:17" s="105" customFormat="1" ht="40.5" customHeight="1" x14ac:dyDescent="0.15">
      <c r="A5" s="27"/>
      <c r="B5" s="26"/>
      <c r="C5" s="104"/>
      <c r="D5" s="106"/>
      <c r="E5" s="669" t="s">
        <v>330</v>
      </c>
      <c r="F5" s="669"/>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19"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80" t="s">
        <v>681</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662</v>
      </c>
      <c r="F16" s="214"/>
      <c r="G16" s="121"/>
    </row>
    <row r="17" spans="1:17" ht="33.75" hidden="1" customHeight="1" x14ac:dyDescent="0.15">
      <c r="A17" s="108"/>
      <c r="D17" s="109"/>
      <c r="E17" s="167" t="s">
        <v>663</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c r="D20" s="109"/>
      <c r="E20" s="107" t="s">
        <v>325</v>
      </c>
      <c r="F20" s="231">
        <v>2019</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19"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938</v>
      </c>
      <c r="G26" s="122"/>
    </row>
    <row r="27" spans="1:17" ht="19.5" hidden="1" customHeight="1" x14ac:dyDescent="0.15">
      <c r="C27" s="111"/>
      <c r="D27" s="109"/>
      <c r="E27" s="113" t="s">
        <v>322</v>
      </c>
      <c r="F27" s="62"/>
      <c r="G27" s="122"/>
    </row>
    <row r="28" spans="1:17" x14ac:dyDescent="0.15">
      <c r="C28" s="111"/>
      <c r="D28" s="109"/>
      <c r="E28" s="112" t="s">
        <v>4</v>
      </c>
      <c r="F28" s="61" t="s">
        <v>939</v>
      </c>
      <c r="G28" s="122"/>
    </row>
    <row r="29" spans="1:17" x14ac:dyDescent="0.15">
      <c r="C29" s="111"/>
      <c r="D29" s="109"/>
      <c r="E29" s="112" t="s">
        <v>5</v>
      </c>
      <c r="F29" s="61" t="s">
        <v>704</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19" t="s">
        <v>18</v>
      </c>
      <c r="G32" s="121"/>
      <c r="I32" s="116"/>
      <c r="Q32" s="245"/>
    </row>
    <row r="33" spans="1:17" s="105" customFormat="1" ht="22.5" x14ac:dyDescent="0.15">
      <c r="A33" s="108"/>
      <c r="B33" s="26"/>
      <c r="C33" s="104"/>
      <c r="D33" s="109"/>
      <c r="E33" s="379" t="s">
        <v>327</v>
      </c>
      <c r="F33" s="620" t="s">
        <v>681</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19"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19" t="s">
        <v>18</v>
      </c>
      <c r="G37" s="121"/>
      <c r="I37" s="116"/>
      <c r="Q37" s="245"/>
    </row>
    <row r="38" spans="1:17" s="378" customFormat="1" ht="33.75" x14ac:dyDescent="0.15">
      <c r="A38" s="380"/>
      <c r="B38" s="376"/>
      <c r="C38" s="377"/>
      <c r="D38" s="381"/>
      <c r="E38" s="379" t="s">
        <v>670</v>
      </c>
      <c r="F38" s="619"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7" t="s">
        <v>1004</v>
      </c>
      <c r="G40" s="121"/>
    </row>
    <row r="41" spans="1:17" ht="19.5" customHeight="1" x14ac:dyDescent="0.15">
      <c r="A41" s="30"/>
      <c r="B41" s="31"/>
      <c r="D41" s="56"/>
      <c r="E41" s="114" t="s">
        <v>108</v>
      </c>
      <c r="F41" s="67" t="s">
        <v>1005</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7" t="s">
        <v>1006</v>
      </c>
    </row>
    <row r="45" spans="1:17" ht="19.5" customHeight="1" x14ac:dyDescent="0.15">
      <c r="E45" s="114" t="s">
        <v>22</v>
      </c>
      <c r="F45" s="67" t="s">
        <v>1007</v>
      </c>
    </row>
    <row r="46" spans="1:17" ht="19.5" customHeight="1" x14ac:dyDescent="0.15">
      <c r="E46" s="114" t="s">
        <v>28</v>
      </c>
      <c r="F46" s="67" t="s">
        <v>1008</v>
      </c>
    </row>
    <row r="47" spans="1:17" ht="19.5" customHeight="1" x14ac:dyDescent="0.15">
      <c r="E47" s="114" t="s">
        <v>23</v>
      </c>
      <c r="F47" s="67" t="s">
        <v>1009</v>
      </c>
    </row>
    <row r="48" spans="1:17" ht="3" customHeight="1" x14ac:dyDescent="0.15">
      <c r="E48" s="114"/>
      <c r="F48" s="56"/>
    </row>
    <row r="49" spans="5:6" ht="30" customHeight="1" x14ac:dyDescent="0.15">
      <c r="E49" s="114"/>
      <c r="F49" s="56"/>
    </row>
    <row r="50" spans="5:6" ht="9.9499999999999993" customHeight="1" x14ac:dyDescent="0.15"/>
  </sheetData>
  <sheetProtection password="FA9C" sheet="1" objects="1" scenarios="1" formatColumns="0" formatRows="0"/>
  <dataConsolidate/>
  <mergeCells count="1">
    <mergeCell ref="E5:F5"/>
  </mergeCells>
  <phoneticPr fontId="9" type="noConversion"/>
  <dataValidations xWindow="529" yWindow="632" count="8">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30"/>
  <sheetViews>
    <sheetView showGridLines="0" topLeftCell="C3" zoomScaleNormal="100" workbookViewId="0">
      <selection activeCell="H21" sqref="H21:H23"/>
    </sheetView>
  </sheetViews>
  <sheetFormatPr defaultColWidth="9.140625" defaultRowHeight="14.25" x14ac:dyDescent="0.15"/>
  <cols>
    <col min="1" max="1" width="9.140625" style="47" hidden="1" customWidth="1"/>
    <col min="2" max="2" width="9.140625" style="486" hidden="1" customWidth="1"/>
    <col min="3" max="3" width="3.7109375" style="169" customWidth="1"/>
    <col min="4" max="4" width="6.28515625" style="486" customWidth="1"/>
    <col min="5" max="5" width="46.42578125" style="486" customWidth="1"/>
    <col min="6" max="6" width="3.7109375" style="486" customWidth="1"/>
    <col min="7" max="7" width="5.7109375" style="486" customWidth="1"/>
    <col min="8" max="8" width="41.42578125" style="486" bestFit="1" customWidth="1"/>
    <col min="9" max="9" width="3.7109375" style="486" customWidth="1"/>
    <col min="10" max="10" width="5.7109375" style="486" customWidth="1"/>
    <col min="11" max="11" width="32.5703125" style="486" customWidth="1"/>
    <col min="12" max="12" width="14.85546875" style="486"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6"/>
  </cols>
  <sheetData>
    <row r="1" spans="1:256" s="501" customFormat="1" ht="16.5" hidden="1" customHeight="1" x14ac:dyDescent="0.15">
      <c r="C1" s="616"/>
      <c r="H1" s="616"/>
      <c r="I1" s="616"/>
      <c r="J1" s="616"/>
      <c r="K1" s="616"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6"/>
      <c r="C3" s="54"/>
      <c r="D3" s="488"/>
      <c r="E3" s="488"/>
      <c r="F3" s="488"/>
      <c r="G3" s="488"/>
      <c r="H3" s="488"/>
      <c r="I3" s="488"/>
      <c r="J3" s="488"/>
      <c r="K3" s="488"/>
      <c r="L3" s="88"/>
      <c r="M3" s="310"/>
      <c r="N3" s="310"/>
      <c r="O3" s="310"/>
      <c r="P3" s="310"/>
      <c r="Q3" s="311"/>
      <c r="R3" s="310"/>
      <c r="S3" s="312"/>
      <c r="T3" s="312"/>
      <c r="U3" s="312"/>
      <c r="V3" s="312"/>
    </row>
    <row r="4" spans="1:256" s="170" customFormat="1" ht="22.5" x14ac:dyDescent="0.15">
      <c r="A4" s="47"/>
      <c r="B4" s="486"/>
      <c r="C4" s="54"/>
      <c r="D4" s="674" t="s">
        <v>331</v>
      </c>
      <c r="E4" s="675"/>
      <c r="F4" s="675"/>
      <c r="G4" s="675"/>
      <c r="H4" s="676"/>
      <c r="I4" s="313"/>
      <c r="M4" s="310"/>
      <c r="N4" s="310"/>
      <c r="O4" s="310"/>
      <c r="P4" s="310"/>
      <c r="Q4" s="311"/>
      <c r="R4" s="310"/>
      <c r="S4" s="312"/>
      <c r="T4" s="312"/>
      <c r="U4" s="312"/>
      <c r="V4" s="312"/>
    </row>
    <row r="5" spans="1:256" s="170" customFormat="1" ht="3" hidden="1" customHeight="1" x14ac:dyDescent="0.15">
      <c r="A5" s="47"/>
      <c r="B5" s="486"/>
      <c r="C5" s="54"/>
      <c r="D5" s="488"/>
      <c r="E5" s="488"/>
      <c r="F5" s="488"/>
      <c r="G5" s="488"/>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77"/>
      <c r="E6" s="677"/>
      <c r="F6" s="678" t="s">
        <v>18</v>
      </c>
      <c r="G6" s="678"/>
      <c r="H6" s="36"/>
      <c r="I6" s="36"/>
      <c r="J6" s="171"/>
      <c r="K6" s="172"/>
      <c r="L6" s="172"/>
      <c r="M6" s="310"/>
      <c r="N6" s="310"/>
      <c r="O6" s="310"/>
      <c r="P6" s="310"/>
      <c r="Q6" s="311"/>
      <c r="R6" s="310"/>
      <c r="S6" s="312"/>
      <c r="T6" s="312"/>
      <c r="U6" s="312"/>
      <c r="V6" s="312"/>
    </row>
    <row r="7" spans="1:256" ht="45.75" customHeight="1" x14ac:dyDescent="0.15">
      <c r="E7" s="681"/>
      <c r="F7" s="681"/>
      <c r="G7" s="681"/>
      <c r="H7" s="681"/>
      <c r="I7" s="681"/>
      <c r="J7" s="681"/>
      <c r="K7" s="681"/>
      <c r="L7" s="681"/>
    </row>
    <row r="8" spans="1:256" s="170" customFormat="1" x14ac:dyDescent="0.15">
      <c r="A8" s="47"/>
      <c r="B8" s="486"/>
      <c r="C8" s="54"/>
      <c r="D8" s="679" t="s">
        <v>332</v>
      </c>
      <c r="E8" s="679"/>
      <c r="F8" s="679" t="s">
        <v>137</v>
      </c>
      <c r="G8" s="679"/>
      <c r="H8" s="679"/>
      <c r="I8" s="680" t="s">
        <v>138</v>
      </c>
      <c r="J8" s="680"/>
      <c r="K8" s="680"/>
      <c r="L8" s="680"/>
      <c r="M8" s="310"/>
      <c r="N8" s="310"/>
      <c r="O8" s="310"/>
      <c r="P8" s="310"/>
      <c r="Q8" s="311"/>
      <c r="R8" s="310"/>
      <c r="S8" s="312"/>
      <c r="T8" s="312"/>
      <c r="U8" s="312"/>
      <c r="V8" s="312"/>
    </row>
    <row r="9" spans="1:256" s="170" customFormat="1" ht="20.25" customHeight="1" x14ac:dyDescent="0.15">
      <c r="A9" s="47"/>
      <c r="B9" s="486"/>
      <c r="C9" s="54"/>
      <c r="D9" s="601" t="s">
        <v>25</v>
      </c>
      <c r="E9" s="601" t="s">
        <v>145</v>
      </c>
      <c r="F9" s="670" t="s">
        <v>25</v>
      </c>
      <c r="G9" s="671"/>
      <c r="H9" s="186" t="s">
        <v>145</v>
      </c>
      <c r="I9" s="672" t="s">
        <v>25</v>
      </c>
      <c r="J9" s="672"/>
      <c r="K9" s="186" t="s">
        <v>145</v>
      </c>
      <c r="L9" s="186" t="s">
        <v>139</v>
      </c>
      <c r="M9" s="350"/>
      <c r="N9" s="350"/>
      <c r="O9" s="350"/>
      <c r="P9" s="350"/>
      <c r="Q9" s="351"/>
      <c r="R9" s="350"/>
      <c r="S9" s="312"/>
      <c r="T9" s="312"/>
      <c r="U9" s="312"/>
      <c r="V9" s="312"/>
    </row>
    <row r="10" spans="1:256" ht="12" customHeight="1" x14ac:dyDescent="0.15">
      <c r="C10" s="86"/>
      <c r="D10" s="602" t="s">
        <v>26</v>
      </c>
      <c r="E10" s="602" t="s">
        <v>0</v>
      </c>
      <c r="F10" s="673" t="s">
        <v>1</v>
      </c>
      <c r="G10" s="673"/>
      <c r="H10" s="602" t="s">
        <v>2</v>
      </c>
      <c r="I10" s="673" t="s">
        <v>12</v>
      </c>
      <c r="J10" s="673"/>
      <c r="K10" s="602" t="s">
        <v>13</v>
      </c>
      <c r="L10" s="602" t="s">
        <v>31</v>
      </c>
      <c r="M10" s="350"/>
      <c r="N10" s="350"/>
      <c r="O10" s="350"/>
      <c r="P10" s="350"/>
      <c r="Q10" s="351"/>
      <c r="R10" s="350"/>
      <c r="S10" s="314"/>
      <c r="T10" s="314"/>
      <c r="U10" s="314"/>
      <c r="V10" s="314"/>
    </row>
    <row r="11" spans="1:256" s="170" customFormat="1" hidden="1" x14ac:dyDescent="0.15">
      <c r="A11" s="486"/>
      <c r="B11" s="486"/>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7"/>
      <c r="B12" s="493" t="s">
        <v>146</v>
      </c>
      <c r="C12" s="685"/>
      <c r="D12" s="679">
        <v>1</v>
      </c>
      <c r="E12" s="687" t="s">
        <v>1602</v>
      </c>
      <c r="F12" s="613" t="s">
        <v>141</v>
      </c>
      <c r="G12" s="604">
        <v>0</v>
      </c>
      <c r="H12" s="320"/>
      <c r="I12" s="187" t="s">
        <v>141</v>
      </c>
      <c r="J12" s="321" t="s">
        <v>242</v>
      </c>
      <c r="K12" s="213"/>
      <c r="L12" s="234"/>
      <c r="M12" s="310">
        <f>mergeValue(H12)</f>
        <v>0</v>
      </c>
      <c r="N12" s="501"/>
      <c r="O12" s="501"/>
      <c r="P12" s="310" t="str">
        <f t="array" ref="P12">IF(ISERROR(MATCH(MID(Q12,1,250),MID(note_ter,1,250),0)),"n","y")</f>
        <v>y</v>
      </c>
      <c r="Q12" s="501" t="s">
        <v>1602</v>
      </c>
      <c r="R12" s="310" t="str">
        <f>K12&amp;"("&amp;L12&amp;")"</f>
        <v>()</v>
      </c>
      <c r="S12" s="493"/>
      <c r="T12" s="493"/>
      <c r="U12" s="248"/>
      <c r="V12" s="493"/>
      <c r="W12" s="493"/>
      <c r="X12" s="493"/>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7"/>
      <c r="B13" s="493" t="s">
        <v>146</v>
      </c>
      <c r="C13" s="685"/>
      <c r="D13" s="679"/>
      <c r="E13" s="688"/>
      <c r="F13" s="690" t="s">
        <v>141</v>
      </c>
      <c r="G13" s="679">
        <v>1</v>
      </c>
      <c r="H13" s="682" t="s">
        <v>1597</v>
      </c>
      <c r="I13" s="187" t="s">
        <v>141</v>
      </c>
      <c r="J13" s="321" t="s">
        <v>242</v>
      </c>
      <c r="K13" s="213"/>
      <c r="L13" s="234"/>
      <c r="M13" s="310" t="str">
        <f>mergeValue(H13)</f>
        <v>город Тюмень</v>
      </c>
      <c r="N13" s="501"/>
      <c r="O13" s="501"/>
      <c r="P13" s="501"/>
      <c r="Q13" s="501"/>
      <c r="R13" s="310" t="str">
        <f>K13&amp;"("&amp;L13&amp;")"</f>
        <v>()</v>
      </c>
      <c r="S13" s="493"/>
      <c r="T13" s="493"/>
      <c r="U13" s="248"/>
      <c r="V13" s="493"/>
      <c r="W13" s="493"/>
      <c r="X13" s="493"/>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x14ac:dyDescent="0.15">
      <c r="A14" s="487"/>
      <c r="B14" s="493" t="s">
        <v>146</v>
      </c>
      <c r="C14" s="685"/>
      <c r="D14" s="679"/>
      <c r="E14" s="688"/>
      <c r="F14" s="691"/>
      <c r="G14" s="679"/>
      <c r="H14" s="683"/>
      <c r="I14" s="621" t="s">
        <v>141</v>
      </c>
      <c r="J14" s="604">
        <v>1</v>
      </c>
      <c r="K14" s="612" t="s">
        <v>1597</v>
      </c>
      <c r="L14" s="192" t="s">
        <v>1598</v>
      </c>
      <c r="M14" s="310" t="str">
        <f>mergeValue(H14)</f>
        <v>город Тюмень</v>
      </c>
      <c r="N14" s="501"/>
      <c r="O14" s="501"/>
      <c r="P14" s="501"/>
      <c r="Q14" s="501"/>
      <c r="R14" s="310" t="str">
        <f>K14&amp;" ("&amp;L14&amp;")"</f>
        <v>город Тюмень (71701000)</v>
      </c>
      <c r="S14" s="493"/>
      <c r="T14" s="493"/>
      <c r="U14" s="248"/>
      <c r="V14" s="493"/>
      <c r="W14" s="493"/>
      <c r="X14" s="493"/>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7"/>
      <c r="B15" s="487"/>
      <c r="C15" s="685"/>
      <c r="D15" s="679"/>
      <c r="E15" s="688"/>
      <c r="F15" s="692"/>
      <c r="G15" s="679"/>
      <c r="H15" s="684"/>
      <c r="I15" s="197" t="s">
        <v>141</v>
      </c>
      <c r="J15" s="197"/>
      <c r="K15" s="213" t="s">
        <v>141</v>
      </c>
      <c r="L15" s="234"/>
      <c r="M15" s="501"/>
      <c r="N15" s="501"/>
      <c r="O15" s="501"/>
      <c r="P15" s="501"/>
      <c r="Q15" s="310"/>
      <c r="R15" s="501"/>
      <c r="S15" s="493"/>
      <c r="T15" s="493"/>
      <c r="U15" s="248"/>
      <c r="V15" s="493"/>
      <c r="W15" s="493"/>
      <c r="X15" s="493"/>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7"/>
      <c r="B16" s="487"/>
      <c r="C16" s="686"/>
      <c r="D16" s="679"/>
      <c r="E16" s="689"/>
      <c r="F16" s="187" t="s">
        <v>141</v>
      </c>
      <c r="G16" s="197" t="s">
        <v>141</v>
      </c>
      <c r="H16" s="213" t="s">
        <v>141</v>
      </c>
      <c r="I16" s="197" t="s">
        <v>141</v>
      </c>
      <c r="J16" s="197"/>
      <c r="K16" s="233"/>
      <c r="L16" s="234"/>
      <c r="M16" s="501"/>
      <c r="N16" s="501"/>
      <c r="O16" s="501"/>
      <c r="P16" s="501"/>
      <c r="Q16" s="310"/>
      <c r="R16" s="501"/>
      <c r="S16" s="493"/>
      <c r="T16" s="493"/>
      <c r="U16" s="248"/>
      <c r="V16" s="493"/>
      <c r="W16" s="493"/>
      <c r="X16" s="493"/>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s="81" customFormat="1" ht="15.75" hidden="1" customHeight="1" x14ac:dyDescent="0.15">
      <c r="A17" s="487"/>
      <c r="B17" s="493" t="s">
        <v>146</v>
      </c>
      <c r="C17" s="685"/>
      <c r="D17" s="679">
        <v>2</v>
      </c>
      <c r="E17" s="687" t="s">
        <v>1603</v>
      </c>
      <c r="F17" s="613" t="s">
        <v>141</v>
      </c>
      <c r="G17" s="604">
        <v>0</v>
      </c>
      <c r="H17" s="320"/>
      <c r="I17" s="187" t="s">
        <v>141</v>
      </c>
      <c r="J17" s="321" t="s">
        <v>242</v>
      </c>
      <c r="K17" s="213"/>
      <c r="L17" s="234"/>
      <c r="M17" s="310">
        <f>mergeValue(H17)</f>
        <v>0</v>
      </c>
      <c r="N17" s="501"/>
      <c r="O17" s="501"/>
      <c r="P17" s="310" t="str">
        <f t="array" ref="P17">IF(ISERROR(MATCH(MID(Q17,1,250),MID(note_ter,1,250),0)),"n","y")</f>
        <v>y</v>
      </c>
      <c r="Q17" s="501" t="s">
        <v>1603</v>
      </c>
      <c r="R17" s="310" t="str">
        <f>K17&amp;"("&amp;L17&amp;")"</f>
        <v>()</v>
      </c>
      <c r="S17" s="493"/>
      <c r="T17" s="493"/>
      <c r="U17" s="248"/>
      <c r="V17" s="493"/>
      <c r="W17" s="493"/>
      <c r="X17" s="493"/>
      <c r="Y17" s="134"/>
      <c r="Z17" s="134"/>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134"/>
      <c r="BW17" s="134"/>
      <c r="BX17" s="134"/>
      <c r="BY17" s="134"/>
      <c r="BZ17" s="134"/>
      <c r="CA17" s="134"/>
      <c r="CB17" s="134"/>
      <c r="CC17" s="134"/>
      <c r="CD17" s="134"/>
      <c r="CE17" s="134"/>
    </row>
    <row r="18" spans="1:83" s="81" customFormat="1" ht="15" hidden="1" customHeight="1" x14ac:dyDescent="0.15">
      <c r="A18" s="487"/>
      <c r="B18" s="493" t="s">
        <v>146</v>
      </c>
      <c r="C18" s="685"/>
      <c r="D18" s="679"/>
      <c r="E18" s="688"/>
      <c r="F18" s="690" t="s">
        <v>141</v>
      </c>
      <c r="G18" s="679">
        <v>1</v>
      </c>
      <c r="H18" s="682" t="s">
        <v>1414</v>
      </c>
      <c r="I18" s="187" t="s">
        <v>141</v>
      </c>
      <c r="J18" s="321" t="s">
        <v>242</v>
      </c>
      <c r="K18" s="213"/>
      <c r="L18" s="234"/>
      <c r="M18" s="310" t="str">
        <f>mergeValue(H18)</f>
        <v>Тюменский муниципальный район</v>
      </c>
      <c r="N18" s="501"/>
      <c r="O18" s="501"/>
      <c r="P18" s="501"/>
      <c r="Q18" s="501"/>
      <c r="R18" s="310" t="str">
        <f>K18&amp;"("&amp;L18&amp;")"</f>
        <v>()</v>
      </c>
      <c r="S18" s="493"/>
      <c r="T18" s="493"/>
      <c r="U18" s="248"/>
      <c r="V18" s="493"/>
      <c r="W18" s="493"/>
      <c r="X18" s="493"/>
      <c r="Y18" s="134"/>
      <c r="Z18" s="134"/>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134"/>
      <c r="BW18" s="134"/>
      <c r="BX18" s="134"/>
      <c r="BY18" s="134"/>
      <c r="BZ18" s="134"/>
      <c r="CA18" s="134"/>
      <c r="CB18" s="134"/>
      <c r="CC18" s="134"/>
      <c r="CD18" s="134"/>
      <c r="CE18" s="134"/>
    </row>
    <row r="19" spans="1:83" s="81" customFormat="1" ht="30" customHeight="1" x14ac:dyDescent="0.15">
      <c r="A19" s="487"/>
      <c r="B19" s="493" t="s">
        <v>146</v>
      </c>
      <c r="C19" s="685"/>
      <c r="D19" s="679"/>
      <c r="E19" s="688"/>
      <c r="F19" s="691"/>
      <c r="G19" s="679"/>
      <c r="H19" s="683"/>
      <c r="I19" s="621" t="s">
        <v>141</v>
      </c>
      <c r="J19" s="604">
        <v>1</v>
      </c>
      <c r="K19" s="612" t="s">
        <v>1414</v>
      </c>
      <c r="L19" s="192" t="s">
        <v>1415</v>
      </c>
      <c r="M19" s="310" t="str">
        <f>mergeValue(H19)</f>
        <v>Тюменский муниципальный район</v>
      </c>
      <c r="N19" s="501"/>
      <c r="O19" s="501"/>
      <c r="P19" s="501"/>
      <c r="Q19" s="501"/>
      <c r="R19" s="310" t="str">
        <f>K19&amp;" ("&amp;L19&amp;")"</f>
        <v>Тюменский муниципальный район (71644000)</v>
      </c>
      <c r="S19" s="493"/>
      <c r="T19" s="493"/>
      <c r="U19" s="248"/>
      <c r="V19" s="493"/>
      <c r="W19" s="493"/>
      <c r="X19" s="493"/>
      <c r="Y19" s="134"/>
      <c r="Z19" s="134"/>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134"/>
      <c r="BW19" s="134"/>
      <c r="BX19" s="134"/>
      <c r="BY19" s="134"/>
      <c r="BZ19" s="134"/>
      <c r="CA19" s="134"/>
      <c r="CB19" s="134"/>
      <c r="CC19" s="134"/>
      <c r="CD19" s="134"/>
      <c r="CE19" s="134"/>
    </row>
    <row r="20" spans="1:83" s="81" customFormat="1" ht="0.95" customHeight="1" x14ac:dyDescent="0.15">
      <c r="A20" s="487"/>
      <c r="B20" s="487"/>
      <c r="C20" s="685"/>
      <c r="D20" s="679"/>
      <c r="E20" s="688"/>
      <c r="F20" s="692"/>
      <c r="G20" s="679"/>
      <c r="H20" s="684"/>
      <c r="I20" s="197" t="s">
        <v>141</v>
      </c>
      <c r="J20" s="197"/>
      <c r="K20" s="213" t="s">
        <v>141</v>
      </c>
      <c r="L20" s="234"/>
      <c r="M20" s="501"/>
      <c r="N20" s="501"/>
      <c r="O20" s="501"/>
      <c r="P20" s="501"/>
      <c r="Q20" s="310"/>
      <c r="R20" s="501"/>
      <c r="S20" s="493"/>
      <c r="T20" s="493"/>
      <c r="U20" s="248"/>
      <c r="V20" s="493"/>
      <c r="W20" s="493"/>
      <c r="X20" s="493"/>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hidden="1" customHeight="1" x14ac:dyDescent="0.15">
      <c r="A21" s="487"/>
      <c r="B21" s="493" t="s">
        <v>146</v>
      </c>
      <c r="C21" s="685"/>
      <c r="D21" s="679"/>
      <c r="E21" s="688"/>
      <c r="F21" s="690" t="s">
        <v>141</v>
      </c>
      <c r="G21" s="679">
        <v>2</v>
      </c>
      <c r="H21" s="682" t="s">
        <v>1280</v>
      </c>
      <c r="I21" s="187" t="s">
        <v>141</v>
      </c>
      <c r="J21" s="321" t="s">
        <v>242</v>
      </c>
      <c r="K21" s="213"/>
      <c r="L21" s="234"/>
      <c r="M21" s="310" t="str">
        <f>mergeValue(H21)</f>
        <v>Нижнетавдинский муниципальный район</v>
      </c>
      <c r="N21" s="501"/>
      <c r="O21" s="501"/>
      <c r="P21" s="501"/>
      <c r="Q21" s="501"/>
      <c r="R21" s="310" t="str">
        <f>K21&amp;"("&amp;L21&amp;")"</f>
        <v>()</v>
      </c>
      <c r="S21" s="493"/>
      <c r="T21" s="493"/>
      <c r="U21" s="248"/>
      <c r="V21" s="493"/>
      <c r="W21" s="493"/>
      <c r="X21" s="493"/>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s="81" customFormat="1" ht="52.5" customHeight="1" x14ac:dyDescent="0.15">
      <c r="A22" s="487"/>
      <c r="B22" s="493" t="s">
        <v>146</v>
      </c>
      <c r="C22" s="685"/>
      <c r="D22" s="679"/>
      <c r="E22" s="688"/>
      <c r="F22" s="691"/>
      <c r="G22" s="679"/>
      <c r="H22" s="683"/>
      <c r="I22" s="621" t="s">
        <v>141</v>
      </c>
      <c r="J22" s="604">
        <v>1</v>
      </c>
      <c r="K22" s="612" t="s">
        <v>1280</v>
      </c>
      <c r="L22" s="192" t="s">
        <v>1281</v>
      </c>
      <c r="M22" s="310" t="str">
        <f>mergeValue(H22)</f>
        <v>Нижнетавдинский муниципальный район</v>
      </c>
      <c r="N22" s="501"/>
      <c r="O22" s="501"/>
      <c r="P22" s="501"/>
      <c r="Q22" s="501"/>
      <c r="R22" s="310" t="str">
        <f>K22&amp;" ("&amp;L22&amp;")"</f>
        <v>Нижнетавдинский муниципальный район (71632000)</v>
      </c>
      <c r="S22" s="493"/>
      <c r="T22" s="493"/>
      <c r="U22" s="248"/>
      <c r="V22" s="493"/>
      <c r="W22" s="493"/>
      <c r="X22" s="493"/>
      <c r="Y22" s="134"/>
      <c r="Z22" s="134"/>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134"/>
      <c r="BW22" s="134"/>
      <c r="BX22" s="134"/>
      <c r="BY22" s="134"/>
      <c r="BZ22" s="134"/>
      <c r="CA22" s="134"/>
      <c r="CB22" s="134"/>
      <c r="CC22" s="134"/>
      <c r="CD22" s="134"/>
      <c r="CE22" s="134"/>
    </row>
    <row r="23" spans="1:83" s="81" customFormat="1" ht="0.95" customHeight="1" x14ac:dyDescent="0.15">
      <c r="A23" s="487"/>
      <c r="B23" s="487"/>
      <c r="C23" s="685"/>
      <c r="D23" s="679"/>
      <c r="E23" s="688"/>
      <c r="F23" s="692"/>
      <c r="G23" s="679"/>
      <c r="H23" s="684"/>
      <c r="I23" s="197" t="s">
        <v>141</v>
      </c>
      <c r="J23" s="197"/>
      <c r="K23" s="213" t="s">
        <v>141</v>
      </c>
      <c r="L23" s="234"/>
      <c r="M23" s="501"/>
      <c r="N23" s="501"/>
      <c r="O23" s="501"/>
      <c r="P23" s="501"/>
      <c r="Q23" s="310"/>
      <c r="R23" s="501"/>
      <c r="S23" s="493"/>
      <c r="T23" s="493"/>
      <c r="U23" s="248"/>
      <c r="V23" s="493"/>
      <c r="W23" s="493"/>
      <c r="X23" s="493"/>
      <c r="Y23" s="134"/>
      <c r="Z23" s="134"/>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134"/>
      <c r="BW23" s="134"/>
      <c r="BX23" s="134"/>
      <c r="BY23" s="134"/>
      <c r="BZ23" s="134"/>
      <c r="CA23" s="134"/>
      <c r="CB23" s="134"/>
      <c r="CC23" s="134"/>
      <c r="CD23" s="134"/>
      <c r="CE23" s="134"/>
    </row>
    <row r="24" spans="1:83" s="81" customFormat="1" ht="0.95" customHeight="1" x14ac:dyDescent="0.15">
      <c r="A24" s="487"/>
      <c r="B24" s="487"/>
      <c r="C24" s="686"/>
      <c r="D24" s="679"/>
      <c r="E24" s="689"/>
      <c r="F24" s="187" t="s">
        <v>141</v>
      </c>
      <c r="G24" s="197" t="s">
        <v>141</v>
      </c>
      <c r="H24" s="213" t="s">
        <v>141</v>
      </c>
      <c r="I24" s="197" t="s">
        <v>141</v>
      </c>
      <c r="J24" s="197"/>
      <c r="K24" s="233"/>
      <c r="L24" s="234"/>
      <c r="M24" s="501"/>
      <c r="N24" s="501"/>
      <c r="O24" s="501"/>
      <c r="P24" s="501"/>
      <c r="Q24" s="310"/>
      <c r="R24" s="501"/>
      <c r="S24" s="493"/>
      <c r="T24" s="493"/>
      <c r="U24" s="248"/>
      <c r="V24" s="493"/>
      <c r="W24" s="493"/>
      <c r="X24" s="493"/>
      <c r="Y24" s="134"/>
      <c r="Z24" s="134"/>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134"/>
      <c r="BW24" s="134"/>
      <c r="BX24" s="134"/>
      <c r="BY24" s="134"/>
      <c r="BZ24" s="134"/>
      <c r="CA24" s="134"/>
      <c r="CB24" s="134"/>
      <c r="CC24" s="134"/>
      <c r="CD24" s="134"/>
      <c r="CE24" s="134"/>
    </row>
    <row r="25" spans="1:83" s="170" customFormat="1" hidden="1" x14ac:dyDescent="0.15">
      <c r="A25" s="486"/>
      <c r="B25" s="486" t="s">
        <v>159</v>
      </c>
      <c r="C25" s="54"/>
      <c r="D25" s="187"/>
      <c r="E25" s="193" t="s">
        <v>141</v>
      </c>
      <c r="F25" s="189" t="s">
        <v>141</v>
      </c>
      <c r="G25" s="189"/>
      <c r="H25" s="189"/>
      <c r="I25" s="189" t="s">
        <v>141</v>
      </c>
      <c r="J25" s="189"/>
      <c r="K25" s="189"/>
      <c r="L25" s="190"/>
      <c r="M25" s="352"/>
      <c r="N25" s="350"/>
      <c r="O25" s="350"/>
      <c r="P25" s="350"/>
      <c r="Q25" s="351" t="s">
        <v>333</v>
      </c>
      <c r="R25" s="350"/>
      <c r="S25" s="312"/>
      <c r="T25" s="312"/>
      <c r="U25" s="312"/>
      <c r="V25" s="312"/>
    </row>
    <row r="26" spans="1:83" s="170" customFormat="1" ht="21" customHeight="1" x14ac:dyDescent="0.15">
      <c r="A26" s="47"/>
      <c r="B26" s="486"/>
      <c r="C26" s="169"/>
      <c r="D26" s="315"/>
      <c r="E26" s="315"/>
      <c r="F26" s="315"/>
      <c r="G26" s="315"/>
      <c r="H26" s="315"/>
      <c r="I26" s="315"/>
      <c r="J26" s="315"/>
      <c r="K26" s="315"/>
      <c r="L26" s="315"/>
      <c r="M26" s="350"/>
      <c r="N26" s="350"/>
      <c r="O26" s="350"/>
      <c r="P26" s="350"/>
      <c r="Q26" s="351"/>
      <c r="R26" s="350"/>
      <c r="S26" s="312"/>
      <c r="T26" s="312"/>
      <c r="U26" s="312"/>
      <c r="V26" s="312"/>
    </row>
    <row r="27" spans="1:83" s="170" customFormat="1" x14ac:dyDescent="0.15">
      <c r="A27" s="47"/>
      <c r="B27" s="486"/>
      <c r="C27" s="169"/>
      <c r="D27" s="486"/>
      <c r="E27" s="486"/>
      <c r="F27" s="486"/>
      <c r="G27" s="486"/>
      <c r="H27" s="486"/>
      <c r="I27" s="486"/>
      <c r="J27" s="486"/>
      <c r="K27" s="486"/>
      <c r="L27" s="486"/>
      <c r="M27" s="310"/>
      <c r="N27" s="310"/>
      <c r="O27" s="310"/>
      <c r="P27" s="310"/>
      <c r="Q27" s="311"/>
      <c r="R27" s="310"/>
      <c r="S27" s="312"/>
      <c r="T27" s="312"/>
      <c r="U27" s="312"/>
      <c r="V27" s="312"/>
    </row>
    <row r="28" spans="1:83" s="170" customFormat="1" ht="0.75" customHeight="1" x14ac:dyDescent="0.15">
      <c r="A28" s="47"/>
      <c r="B28" s="486"/>
      <c r="C28" s="169"/>
      <c r="D28" s="486"/>
      <c r="E28" s="486"/>
      <c r="F28" s="486"/>
      <c r="G28" s="486"/>
      <c r="H28" s="486"/>
      <c r="I28" s="486"/>
      <c r="J28" s="486"/>
      <c r="K28" s="486"/>
      <c r="L28" s="486"/>
      <c r="M28" s="310"/>
      <c r="N28" s="310"/>
      <c r="O28" s="310"/>
      <c r="P28" s="310"/>
      <c r="Q28" s="311"/>
      <c r="R28" s="310"/>
      <c r="S28" s="312"/>
      <c r="T28" s="312"/>
      <c r="U28" s="312"/>
      <c r="V28" s="312"/>
    </row>
    <row r="29" spans="1:83" s="174" customFormat="1" ht="10.5" x14ac:dyDescent="0.15">
      <c r="A29" s="173"/>
      <c r="C29" s="175"/>
      <c r="D29" s="183"/>
      <c r="E29" s="183"/>
      <c r="M29" s="310"/>
      <c r="N29" s="310"/>
      <c r="O29" s="310"/>
      <c r="P29" s="310"/>
      <c r="Q29" s="311"/>
      <c r="R29" s="310"/>
      <c r="S29" s="312"/>
      <c r="T29" s="312"/>
      <c r="U29" s="312"/>
      <c r="V29" s="312"/>
    </row>
    <row r="30" spans="1:83" s="174" customFormat="1" ht="10.5" x14ac:dyDescent="0.15">
      <c r="A30" s="173"/>
      <c r="C30" s="175"/>
      <c r="D30" s="183"/>
      <c r="E30" s="183"/>
      <c r="M30" s="310"/>
      <c r="N30" s="310"/>
      <c r="O30" s="310"/>
      <c r="P30" s="310"/>
      <c r="Q30" s="311"/>
      <c r="R30" s="310"/>
      <c r="S30" s="312"/>
      <c r="T30" s="312"/>
      <c r="U30" s="312"/>
      <c r="V30" s="312"/>
    </row>
  </sheetData>
  <sheetProtection password="FA9C" sheet="1" objects="1" scenarios="1" formatColumns="0" formatRows="0"/>
  <mergeCells count="26">
    <mergeCell ref="H13:H15"/>
    <mergeCell ref="C17:C24"/>
    <mergeCell ref="D17:D24"/>
    <mergeCell ref="E17:E24"/>
    <mergeCell ref="F18:F20"/>
    <mergeCell ref="G18:G20"/>
    <mergeCell ref="H18:H20"/>
    <mergeCell ref="F21:F23"/>
    <mergeCell ref="G21:G23"/>
    <mergeCell ref="H21:H23"/>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 ref="E7:L7"/>
  </mergeCells>
  <dataValidations count="1">
    <dataValidation type="textLength" operator="lessThanOrEqual" allowBlank="1" showInputMessage="1" showErrorMessage="1" errorTitle="Ошибка" error="Допускается ввод не более 900 символов!" sqref="E12 E1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9"/>
  <sheetViews>
    <sheetView showGridLines="0" topLeftCell="C3" zoomScaleNormal="100" workbookViewId="0">
      <selection activeCell="I28" sqref="I28:I29"/>
    </sheetView>
  </sheetViews>
  <sheetFormatPr defaultColWidth="9.140625"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71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E4" s="715"/>
      <c r="F4" s="715"/>
      <c r="G4" s="715"/>
      <c r="H4" s="715"/>
      <c r="I4" s="716"/>
      <c r="J4" s="220"/>
      <c r="K4" s="220"/>
      <c r="L4" s="220"/>
      <c r="M4" s="220"/>
    </row>
    <row r="5" spans="1:38" s="223" customFormat="1" ht="15.75" x14ac:dyDescent="0.15">
      <c r="A5" s="221"/>
      <c r="B5" s="221"/>
      <c r="C5" s="221"/>
      <c r="D5" s="717" t="str">
        <f>IF(org=0,"Не определено",org)</f>
        <v>ООО "Тюмень Водоканал"</v>
      </c>
      <c r="E5" s="718"/>
      <c r="F5" s="718"/>
      <c r="G5" s="718"/>
      <c r="H5" s="718"/>
      <c r="I5" s="719"/>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721"/>
      <c r="B6" s="721"/>
      <c r="C6" s="721"/>
      <c r="D6" s="721"/>
      <c r="E6" s="721"/>
      <c r="F6" s="721"/>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721"/>
      <c r="B7" s="721"/>
      <c r="C7" s="721"/>
      <c r="D7" s="721"/>
      <c r="E7" s="721"/>
      <c r="F7" s="721"/>
    </row>
    <row r="8" spans="1:38" ht="0.2" customHeight="1" x14ac:dyDescent="0.15">
      <c r="B8" s="700"/>
      <c r="C8" s="700"/>
      <c r="D8" s="700"/>
      <c r="E8" s="720"/>
      <c r="F8" s="720"/>
    </row>
    <row r="9" spans="1:38" ht="0.2" customHeight="1" x14ac:dyDescent="0.15">
      <c r="B9" s="700"/>
      <c r="C9" s="700"/>
      <c r="D9" s="700"/>
      <c r="E9" s="720"/>
      <c r="F9" s="720"/>
    </row>
    <row r="10" spans="1:38" ht="0.2" customHeight="1" x14ac:dyDescent="0.15">
      <c r="B10" s="700"/>
      <c r="C10" s="700"/>
      <c r="D10" s="700"/>
      <c r="E10" s="720"/>
      <c r="F10" s="720"/>
    </row>
    <row r="11" spans="1:38" ht="6" hidden="1" customHeight="1" x14ac:dyDescent="0.15">
      <c r="B11" s="700"/>
      <c r="C11" s="700"/>
      <c r="D11" s="700"/>
      <c r="E11" s="720"/>
      <c r="F11" s="720"/>
    </row>
    <row r="12" spans="1:38" ht="20.25" hidden="1" customHeight="1" x14ac:dyDescent="0.15">
      <c r="A12" s="177"/>
      <c r="B12" s="700"/>
      <c r="C12" s="700"/>
      <c r="D12" s="700"/>
      <c r="E12" s="603"/>
      <c r="F12" s="177"/>
      <c r="G12" s="603"/>
      <c r="H12" s="603"/>
      <c r="I12" s="177"/>
      <c r="J12" s="177"/>
      <c r="K12" s="603"/>
    </row>
    <row r="13" spans="1:38" ht="51" customHeight="1" x14ac:dyDescent="0.15">
      <c r="B13" s="700"/>
      <c r="C13" s="700"/>
      <c r="D13" s="700"/>
      <c r="E13" s="603"/>
      <c r="F13" s="606"/>
      <c r="G13" s="177"/>
      <c r="H13" s="177"/>
      <c r="I13" s="177"/>
      <c r="J13" s="177"/>
      <c r="K13" s="603"/>
    </row>
    <row r="14" spans="1:38" s="390" customFormat="1" ht="132.75" hidden="1" customHeight="1" x14ac:dyDescent="0.15">
      <c r="B14" s="722"/>
      <c r="C14" s="722"/>
      <c r="D14" s="722"/>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712"/>
      <c r="B18" s="177"/>
      <c r="C18" s="177"/>
      <c r="D18" s="713" t="s">
        <v>113</v>
      </c>
      <c r="E18" s="713"/>
      <c r="F18" s="695" t="s">
        <v>194</v>
      </c>
      <c r="G18" s="695"/>
      <c r="H18" s="695"/>
      <c r="I18" s="695"/>
      <c r="J18" s="695" t="s">
        <v>319</v>
      </c>
      <c r="K18" s="695"/>
      <c r="L18" s="695"/>
      <c r="M18" s="695"/>
    </row>
    <row r="19" spans="1:38" ht="23.25" customHeight="1" x14ac:dyDescent="0.15">
      <c r="A19" s="712"/>
      <c r="B19" s="178"/>
      <c r="C19" s="179"/>
      <c r="D19" s="605" t="s">
        <v>25</v>
      </c>
      <c r="E19" s="605" t="s">
        <v>145</v>
      </c>
      <c r="F19" s="605" t="s">
        <v>140</v>
      </c>
      <c r="G19" s="698" t="s">
        <v>25</v>
      </c>
      <c r="H19" s="699"/>
      <c r="I19" s="605" t="s">
        <v>145</v>
      </c>
      <c r="J19" s="605" t="s">
        <v>140</v>
      </c>
      <c r="K19" s="698" t="s">
        <v>25</v>
      </c>
      <c r="L19" s="699"/>
      <c r="M19" s="605" t="s">
        <v>145</v>
      </c>
    </row>
    <row r="20" spans="1:38" s="181" customFormat="1" ht="14.25" customHeight="1" x14ac:dyDescent="0.15">
      <c r="A20" s="89"/>
      <c r="B20" s="89"/>
      <c r="C20" s="89"/>
      <c r="D20" s="195" t="s">
        <v>26</v>
      </c>
      <c r="E20" s="195" t="s">
        <v>0</v>
      </c>
      <c r="F20" s="195" t="s">
        <v>1</v>
      </c>
      <c r="G20" s="696" t="s">
        <v>2</v>
      </c>
      <c r="H20" s="697"/>
      <c r="I20" s="195" t="s">
        <v>12</v>
      </c>
      <c r="J20" s="195" t="s">
        <v>13</v>
      </c>
      <c r="K20" s="696" t="s">
        <v>31</v>
      </c>
      <c r="L20" s="697"/>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15" customHeight="1" x14ac:dyDescent="0.15">
      <c r="A22" s="71"/>
      <c r="B22" s="71"/>
      <c r="C22" s="54"/>
      <c r="D22" s="704" t="s">
        <v>26</v>
      </c>
      <c r="E22" s="701" t="s">
        <v>684</v>
      </c>
      <c r="F22" s="693" t="s">
        <v>18</v>
      </c>
      <c r="G22" s="705"/>
      <c r="H22" s="679">
        <v>1</v>
      </c>
      <c r="I22" s="707" t="s">
        <v>1602</v>
      </c>
      <c r="J22" s="693" t="s">
        <v>18</v>
      </c>
      <c r="K22" s="201" t="s">
        <v>141</v>
      </c>
      <c r="L22" s="607" t="s">
        <v>26</v>
      </c>
      <c r="M22" s="625" t="s">
        <v>1604</v>
      </c>
      <c r="X22" s="220">
        <v>4189671</v>
      </c>
      <c r="Y22" s="220" t="s">
        <v>142</v>
      </c>
      <c r="Z22" s="220">
        <v>1705000</v>
      </c>
    </row>
    <row r="23" spans="1:38" s="181" customFormat="1" ht="30" customHeight="1" x14ac:dyDescent="0.15">
      <c r="A23" s="71"/>
      <c r="B23" s="71"/>
      <c r="C23" s="86"/>
      <c r="D23" s="704"/>
      <c r="E23" s="702"/>
      <c r="F23" s="694"/>
      <c r="G23" s="706"/>
      <c r="H23" s="679"/>
      <c r="I23" s="708"/>
      <c r="J23" s="694"/>
      <c r="K23" s="623" t="s">
        <v>141</v>
      </c>
      <c r="L23" s="607" t="s">
        <v>0</v>
      </c>
      <c r="M23" s="625" t="s">
        <v>1605</v>
      </c>
      <c r="N23" s="626"/>
      <c r="O23" s="220"/>
      <c r="P23" s="220"/>
      <c r="Q23" s="220"/>
      <c r="R23" s="220"/>
      <c r="S23" s="220"/>
      <c r="T23" s="220"/>
      <c r="U23" s="249"/>
      <c r="V23" s="220"/>
      <c r="W23" s="220"/>
      <c r="X23" s="194"/>
      <c r="Y23" s="194" t="s">
        <v>142</v>
      </c>
      <c r="Z23" s="194">
        <v>1705000</v>
      </c>
      <c r="AA23" s="194"/>
      <c r="AB23" s="194"/>
      <c r="AC23" s="194"/>
      <c r="AD23" s="194"/>
      <c r="AE23" s="194"/>
      <c r="AF23" s="194"/>
      <c r="AG23" s="194"/>
      <c r="AH23" s="194"/>
      <c r="AI23" s="194"/>
      <c r="AJ23" s="194"/>
      <c r="AK23" s="194"/>
      <c r="AL23" s="194"/>
    </row>
    <row r="24" spans="1:38" ht="15" hidden="1" customHeight="1" x14ac:dyDescent="0.15">
      <c r="A24" s="71"/>
      <c r="B24" s="71"/>
      <c r="C24" s="86"/>
      <c r="D24" s="704"/>
      <c r="E24" s="702"/>
      <c r="F24" s="694"/>
      <c r="G24" s="706"/>
      <c r="H24" s="679"/>
      <c r="I24" s="709"/>
      <c r="J24" s="694"/>
      <c r="K24" s="187" t="s">
        <v>141</v>
      </c>
      <c r="L24" s="197"/>
      <c r="M24" s="216" t="s">
        <v>141</v>
      </c>
    </row>
    <row r="25" spans="1:38" s="181" customFormat="1" ht="45" customHeight="1" x14ac:dyDescent="0.15">
      <c r="A25" s="71"/>
      <c r="B25" s="71"/>
      <c r="C25" s="86"/>
      <c r="D25" s="704"/>
      <c r="E25" s="702"/>
      <c r="F25" s="694"/>
      <c r="G25" s="690"/>
      <c r="H25" s="710">
        <v>2</v>
      </c>
      <c r="I25" s="707" t="s">
        <v>1603</v>
      </c>
      <c r="J25" s="693" t="s">
        <v>19</v>
      </c>
      <c r="K25" s="201" t="s">
        <v>141</v>
      </c>
      <c r="L25" s="607" t="s">
        <v>26</v>
      </c>
      <c r="M25" s="217" t="s">
        <v>141</v>
      </c>
      <c r="N25" s="220"/>
      <c r="O25" s="220"/>
      <c r="P25" s="220"/>
      <c r="Q25" s="220"/>
      <c r="R25" s="220"/>
      <c r="S25" s="220"/>
      <c r="T25" s="220"/>
      <c r="U25" s="249"/>
      <c r="V25" s="220"/>
      <c r="W25" s="220"/>
      <c r="X25" s="194"/>
      <c r="Y25" s="194" t="s">
        <v>142</v>
      </c>
      <c r="Z25" s="194">
        <v>1705000</v>
      </c>
      <c r="AA25" s="194"/>
      <c r="AB25" s="194"/>
      <c r="AC25" s="194"/>
      <c r="AD25" s="194"/>
      <c r="AE25" s="194"/>
      <c r="AF25" s="194"/>
      <c r="AG25" s="194"/>
      <c r="AH25" s="194"/>
      <c r="AI25" s="194"/>
      <c r="AJ25" s="194"/>
      <c r="AK25" s="194"/>
      <c r="AL25" s="194"/>
    </row>
    <row r="26" spans="1:38" s="181" customFormat="1" ht="15" hidden="1" customHeight="1" x14ac:dyDescent="0.15">
      <c r="A26" s="71"/>
      <c r="B26" s="71"/>
      <c r="C26" s="86"/>
      <c r="D26" s="704"/>
      <c r="E26" s="702"/>
      <c r="F26" s="694"/>
      <c r="G26" s="692"/>
      <c r="H26" s="710"/>
      <c r="I26" s="711"/>
      <c r="J26" s="694"/>
      <c r="K26" s="187" t="s">
        <v>141</v>
      </c>
      <c r="L26" s="197"/>
      <c r="M26" s="216" t="s">
        <v>141</v>
      </c>
      <c r="N26" s="220"/>
      <c r="O26" s="220"/>
      <c r="P26" s="220"/>
      <c r="Q26" s="220"/>
      <c r="R26" s="220"/>
      <c r="S26" s="220"/>
      <c r="T26" s="220"/>
      <c r="U26" s="249"/>
      <c r="V26" s="220"/>
      <c r="W26" s="220"/>
      <c r="X26" s="194"/>
      <c r="Y26" s="194"/>
      <c r="Z26" s="194"/>
      <c r="AA26" s="194"/>
      <c r="AB26" s="194"/>
      <c r="AC26" s="194"/>
      <c r="AD26" s="194"/>
      <c r="AE26" s="194"/>
      <c r="AF26" s="194"/>
      <c r="AG26" s="194"/>
      <c r="AH26" s="194"/>
      <c r="AI26" s="194"/>
      <c r="AJ26" s="194"/>
      <c r="AK26" s="194"/>
      <c r="AL26" s="194"/>
    </row>
    <row r="27" spans="1:38" ht="15" hidden="1" customHeight="1" x14ac:dyDescent="0.15">
      <c r="A27" s="71"/>
      <c r="B27" s="71"/>
      <c r="C27" s="86"/>
      <c r="D27" s="704"/>
      <c r="E27" s="703"/>
      <c r="F27" s="694"/>
      <c r="G27" s="187"/>
      <c r="H27" s="197"/>
      <c r="I27" s="193" t="s">
        <v>141</v>
      </c>
      <c r="J27" s="197"/>
      <c r="K27" s="197" t="s">
        <v>141</v>
      </c>
      <c r="L27" s="197"/>
      <c r="M27" s="198"/>
    </row>
    <row r="28" spans="1:38" s="181" customFormat="1" ht="45" customHeight="1" x14ac:dyDescent="0.15">
      <c r="A28" s="71"/>
      <c r="B28" s="71"/>
      <c r="C28" s="624"/>
      <c r="D28" s="704" t="s">
        <v>0</v>
      </c>
      <c r="E28" s="701" t="s">
        <v>685</v>
      </c>
      <c r="F28" s="723" t="s">
        <v>18</v>
      </c>
      <c r="G28" s="725"/>
      <c r="H28" s="710">
        <v>1</v>
      </c>
      <c r="I28" s="707" t="s">
        <v>1602</v>
      </c>
      <c r="J28" s="693" t="s">
        <v>19</v>
      </c>
      <c r="K28" s="201" t="s">
        <v>141</v>
      </c>
      <c r="L28" s="607" t="s">
        <v>26</v>
      </c>
      <c r="M28" s="217"/>
      <c r="N28" s="220"/>
      <c r="O28" s="220"/>
      <c r="P28" s="220"/>
      <c r="Q28" s="220"/>
      <c r="R28" s="220"/>
      <c r="S28" s="220"/>
      <c r="T28" s="220"/>
      <c r="U28" s="249"/>
      <c r="V28" s="220"/>
      <c r="W28" s="220"/>
      <c r="X28" s="194">
        <v>4189672</v>
      </c>
      <c r="Y28" s="194" t="s">
        <v>142</v>
      </c>
      <c r="Z28" s="194">
        <v>1705000</v>
      </c>
      <c r="AA28" s="194"/>
      <c r="AB28" s="194"/>
      <c r="AC28" s="194"/>
      <c r="AD28" s="194"/>
      <c r="AE28" s="194"/>
      <c r="AF28" s="194"/>
      <c r="AG28" s="194"/>
      <c r="AH28" s="194"/>
      <c r="AI28" s="194"/>
      <c r="AJ28" s="194"/>
      <c r="AK28" s="194"/>
      <c r="AL28" s="194"/>
    </row>
    <row r="29" spans="1:38" s="181" customFormat="1" ht="15" hidden="1" customHeight="1" x14ac:dyDescent="0.15">
      <c r="A29" s="71"/>
      <c r="B29" s="71"/>
      <c r="C29" s="86"/>
      <c r="D29" s="704"/>
      <c r="E29" s="702"/>
      <c r="F29" s="724"/>
      <c r="G29" s="725"/>
      <c r="H29" s="710"/>
      <c r="I29" s="709"/>
      <c r="J29" s="694"/>
      <c r="K29" s="187" t="s">
        <v>141</v>
      </c>
      <c r="L29" s="197"/>
      <c r="M29" s="216" t="s">
        <v>141</v>
      </c>
      <c r="N29" s="220"/>
      <c r="O29" s="220"/>
      <c r="P29" s="220"/>
      <c r="Q29" s="220"/>
      <c r="R29" s="220"/>
      <c r="S29" s="220"/>
      <c r="T29" s="220"/>
      <c r="U29" s="249"/>
      <c r="V29" s="220"/>
      <c r="W29" s="220"/>
      <c r="X29" s="194"/>
      <c r="Y29" s="194"/>
      <c r="Z29" s="194"/>
      <c r="AA29" s="194"/>
      <c r="AB29" s="194"/>
      <c r="AC29" s="194"/>
      <c r="AD29" s="194"/>
      <c r="AE29" s="194"/>
      <c r="AF29" s="194"/>
      <c r="AG29" s="194"/>
      <c r="AH29" s="194"/>
      <c r="AI29" s="194"/>
      <c r="AJ29" s="194"/>
      <c r="AK29" s="194"/>
      <c r="AL29" s="194"/>
    </row>
    <row r="30" spans="1:38" s="181" customFormat="1" ht="15" hidden="1" customHeight="1" x14ac:dyDescent="0.15">
      <c r="A30" s="71"/>
      <c r="B30" s="71"/>
      <c r="C30" s="86"/>
      <c r="D30" s="704"/>
      <c r="E30" s="703"/>
      <c r="F30" s="694"/>
      <c r="G30" s="581"/>
      <c r="H30" s="197" t="s">
        <v>141</v>
      </c>
      <c r="I30" s="193" t="s">
        <v>141</v>
      </c>
      <c r="J30" s="197"/>
      <c r="K30" s="197" t="s">
        <v>141</v>
      </c>
      <c r="L30" s="197"/>
      <c r="M30" s="198"/>
      <c r="N30" s="220"/>
      <c r="O30" s="220"/>
      <c r="P30" s="220"/>
      <c r="Q30" s="220"/>
      <c r="R30" s="220"/>
      <c r="S30" s="220"/>
      <c r="T30" s="220"/>
      <c r="U30" s="249"/>
      <c r="V30" s="220"/>
      <c r="W30" s="220"/>
      <c r="X30" s="194"/>
      <c r="Y30" s="194"/>
      <c r="Z30" s="194"/>
      <c r="AA30" s="194"/>
      <c r="AB30" s="194"/>
      <c r="AC30" s="194"/>
      <c r="AD30" s="194"/>
      <c r="AE30" s="194"/>
      <c r="AF30" s="194"/>
      <c r="AG30" s="194"/>
      <c r="AH30" s="194"/>
      <c r="AI30" s="194"/>
      <c r="AJ30" s="194"/>
      <c r="AK30" s="194"/>
      <c r="AL30" s="194"/>
    </row>
    <row r="31" spans="1:38" ht="15" hidden="1" customHeight="1" x14ac:dyDescent="0.15">
      <c r="A31" s="228"/>
      <c r="B31" s="199"/>
      <c r="C31" s="678"/>
      <c r="D31" s="187"/>
      <c r="E31" s="188" t="s">
        <v>141</v>
      </c>
      <c r="F31" s="197"/>
      <c r="G31" s="197"/>
      <c r="H31" s="197"/>
      <c r="I31" s="197"/>
      <c r="J31" s="197"/>
      <c r="K31" s="197" t="s">
        <v>141</v>
      </c>
      <c r="L31" s="197"/>
      <c r="M31" s="198"/>
    </row>
    <row r="32" spans="1:38" ht="15" customHeight="1" x14ac:dyDescent="0.15">
      <c r="C32" s="678"/>
      <c r="D32" s="232"/>
      <c r="E32" s="232"/>
      <c r="F32" s="232"/>
      <c r="G32" s="232"/>
      <c r="H32" s="232"/>
      <c r="I32" s="232"/>
      <c r="J32" s="232"/>
      <c r="K32" s="232" t="s">
        <v>141</v>
      </c>
      <c r="L32" s="232"/>
      <c r="M32" s="232"/>
    </row>
    <row r="33" spans="12:12" ht="37.5" customHeight="1" x14ac:dyDescent="0.15"/>
    <row r="39" spans="12:12" x14ac:dyDescent="0.15">
      <c r="L39" s="627"/>
    </row>
  </sheetData>
  <sheetProtection password="FA9C" sheet="1" objects="1" scenarios="1" formatColumns="0" formatRows="0"/>
  <dataConsolidate/>
  <mergeCells count="41">
    <mergeCell ref="J25:J26"/>
    <mergeCell ref="D28:D30"/>
    <mergeCell ref="E28:E30"/>
    <mergeCell ref="F28:F30"/>
    <mergeCell ref="G28:G29"/>
    <mergeCell ref="H28:H29"/>
    <mergeCell ref="I28:I29"/>
    <mergeCell ref="J28:J29"/>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31:C32"/>
    <mergeCell ref="B12:D12"/>
    <mergeCell ref="B13:D13"/>
    <mergeCell ref="E22:E27"/>
    <mergeCell ref="F22:F27"/>
    <mergeCell ref="D22:D27"/>
    <mergeCell ref="F18:I18"/>
    <mergeCell ref="G22:G24"/>
    <mergeCell ref="H22:H24"/>
    <mergeCell ref="I22:I24"/>
    <mergeCell ref="G25:G26"/>
    <mergeCell ref="H25:H26"/>
    <mergeCell ref="I25:I26"/>
    <mergeCell ref="J22:J24"/>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5 M22:M23 M28">
      <formula1>900</formula1>
    </dataValidation>
    <dataValidation type="list" showInputMessage="1" showErrorMessage="1" errorTitle="Ошибка" error="Выберите значение из списка" prompt="Выберите значение из списка" sqref="I25:I26 I22 I28">
      <formula1>DESCRIPTION_TERRITORY</formula1>
    </dataValidation>
  </dataValidations>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58"/>
  <sheetViews>
    <sheetView showGridLines="0" topLeftCell="C40" zoomScaleNormal="100" workbookViewId="0">
      <selection activeCell="E39" sqref="E39"/>
    </sheetView>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27" t="s">
        <v>244</v>
      </c>
      <c r="E5" s="727"/>
      <c r="F5" s="727"/>
      <c r="G5" s="727"/>
      <c r="H5" s="237"/>
    </row>
    <row r="6" spans="1:21" ht="15" customHeight="1" x14ac:dyDescent="0.15">
      <c r="C6" s="86"/>
      <c r="D6" s="728" t="str">
        <f>IF(org=0,"Не определено",org)</f>
        <v>ООО "Тюмень Водоканал"</v>
      </c>
      <c r="E6" s="728"/>
      <c r="F6" s="728"/>
      <c r="G6" s="728"/>
      <c r="H6" s="237"/>
    </row>
    <row r="7" spans="1:21" s="600" customFormat="1" x14ac:dyDescent="0.15">
      <c r="D7" s="354"/>
      <c r="E7" s="318"/>
      <c r="F7" s="318"/>
      <c r="G7" s="318"/>
      <c r="U7" s="254"/>
    </row>
    <row r="8" spans="1:21" s="71" customFormat="1" x14ac:dyDescent="0.15">
      <c r="C8" s="134">
        <v>22</v>
      </c>
      <c r="D8" s="729" t="s">
        <v>236</v>
      </c>
      <c r="E8" s="730"/>
      <c r="F8" s="730"/>
      <c r="G8" s="731"/>
      <c r="U8" s="259"/>
    </row>
    <row r="9" spans="1:21" s="486" customFormat="1" ht="11.25" customHeight="1" x14ac:dyDescent="0.15">
      <c r="A9" s="47"/>
      <c r="C9" s="52"/>
      <c r="D9" s="732" t="s">
        <v>225</v>
      </c>
      <c r="E9" s="732"/>
      <c r="F9" s="732"/>
      <c r="G9" s="733" t="s">
        <v>226</v>
      </c>
      <c r="H9" s="493"/>
      <c r="R9" s="247"/>
    </row>
    <row r="10" spans="1:21" s="486" customFormat="1" ht="11.25" customHeight="1" x14ac:dyDescent="0.15">
      <c r="A10" s="47" t="s">
        <v>517</v>
      </c>
      <c r="C10" s="52"/>
      <c r="D10" s="614" t="s">
        <v>25</v>
      </c>
      <c r="E10" s="331"/>
      <c r="F10" s="332" t="s">
        <v>215</v>
      </c>
      <c r="G10" s="734"/>
      <c r="H10" s="493"/>
      <c r="R10" s="247"/>
    </row>
    <row r="11" spans="1:21" s="486" customFormat="1" ht="12" customHeight="1" x14ac:dyDescent="0.15">
      <c r="A11" s="47"/>
      <c r="C11" s="52"/>
      <c r="D11" s="349" t="s">
        <v>26</v>
      </c>
      <c r="E11" s="333">
        <v>2</v>
      </c>
      <c r="F11" s="334">
        <v>3</v>
      </c>
      <c r="G11" s="335">
        <v>4</v>
      </c>
      <c r="H11" s="493"/>
      <c r="R11" s="247"/>
    </row>
    <row r="12" spans="1:21" s="486" customFormat="1" x14ac:dyDescent="0.15">
      <c r="A12" s="47"/>
      <c r="C12" s="52"/>
      <c r="D12" s="610">
        <v>1</v>
      </c>
      <c r="E12" s="337" t="s">
        <v>245</v>
      </c>
      <c r="F12" s="357" t="str">
        <f>IF(form_up_date="","",form_up_date)</f>
        <v>24.03.2020</v>
      </c>
      <c r="G12" s="359" t="s">
        <v>246</v>
      </c>
      <c r="H12" s="493"/>
      <c r="R12" s="247"/>
    </row>
    <row r="13" spans="1:21" s="486" customFormat="1" ht="45" x14ac:dyDescent="0.15">
      <c r="A13" s="47"/>
      <c r="C13" s="52"/>
      <c r="D13" s="610" t="s">
        <v>257</v>
      </c>
      <c r="E13" s="337" t="s">
        <v>247</v>
      </c>
      <c r="F13" s="357" t="s">
        <v>1604</v>
      </c>
      <c r="G13" s="338" t="s">
        <v>318</v>
      </c>
      <c r="H13" s="493"/>
      <c r="R13" s="247"/>
    </row>
    <row r="14" spans="1:21" s="486" customFormat="1" ht="22.5" x14ac:dyDescent="0.15">
      <c r="A14" s="47"/>
      <c r="C14" s="52"/>
      <c r="D14" s="610" t="s">
        <v>258</v>
      </c>
      <c r="E14" s="337" t="s">
        <v>248</v>
      </c>
      <c r="F14" s="357" t="s">
        <v>684</v>
      </c>
      <c r="G14" s="359" t="s">
        <v>249</v>
      </c>
      <c r="H14" s="493"/>
      <c r="R14" s="247"/>
    </row>
    <row r="15" spans="1:21" s="486" customFormat="1" ht="22.5" x14ac:dyDescent="0.15">
      <c r="A15" s="47"/>
      <c r="C15" s="52"/>
      <c r="D15" s="610" t="s">
        <v>259</v>
      </c>
      <c r="E15" s="337" t="s">
        <v>250</v>
      </c>
      <c r="F15" s="358" t="s">
        <v>251</v>
      </c>
      <c r="G15" s="338"/>
      <c r="H15" s="493"/>
      <c r="R15" s="247"/>
    </row>
    <row r="16" spans="1:21" s="486" customFormat="1" x14ac:dyDescent="0.15">
      <c r="A16" s="47"/>
      <c r="C16" s="52"/>
      <c r="D16" s="336" t="str">
        <f>D15&amp;".1"</f>
        <v>4.1.1</v>
      </c>
      <c r="E16" s="339" t="s">
        <v>3</v>
      </c>
      <c r="F16" s="357" t="str">
        <f>IF(region_name="","",region_name)</f>
        <v>Тюменская область</v>
      </c>
      <c r="G16" s="359" t="s">
        <v>252</v>
      </c>
      <c r="H16" s="493"/>
      <c r="R16" s="247"/>
    </row>
    <row r="17" spans="1:21" s="486" customFormat="1" ht="22.5" x14ac:dyDescent="0.15">
      <c r="A17" s="47"/>
      <c r="C17" s="52"/>
      <c r="D17" s="610" t="s">
        <v>260</v>
      </c>
      <c r="E17" s="340" t="s">
        <v>253</v>
      </c>
      <c r="F17" s="357" t="s">
        <v>1597</v>
      </c>
      <c r="G17" s="360" t="s">
        <v>254</v>
      </c>
      <c r="H17" s="493"/>
      <c r="R17" s="247"/>
    </row>
    <row r="18" spans="1:21" s="486" customFormat="1" ht="56.25" x14ac:dyDescent="0.15">
      <c r="A18" s="47"/>
      <c r="C18" s="52"/>
      <c r="D18" s="610" t="s">
        <v>261</v>
      </c>
      <c r="E18" s="341" t="s">
        <v>255</v>
      </c>
      <c r="F18" s="357" t="s">
        <v>1610</v>
      </c>
      <c r="G18" s="348" t="s">
        <v>317</v>
      </c>
      <c r="H18" s="493"/>
      <c r="R18" s="247"/>
    </row>
    <row r="19" spans="1:21" s="600" customFormat="1" x14ac:dyDescent="0.15">
      <c r="D19" s="354"/>
      <c r="E19" s="318"/>
      <c r="F19" s="318"/>
      <c r="G19" s="318"/>
      <c r="U19" s="254"/>
    </row>
    <row r="20" spans="1:21" s="71" customFormat="1" x14ac:dyDescent="0.15">
      <c r="C20" s="134">
        <v>23</v>
      </c>
      <c r="D20" s="729" t="s">
        <v>236</v>
      </c>
      <c r="E20" s="730"/>
      <c r="F20" s="730"/>
      <c r="G20" s="731"/>
      <c r="U20" s="259"/>
    </row>
    <row r="21" spans="1:21" s="486" customFormat="1" ht="11.25" customHeight="1" x14ac:dyDescent="0.15">
      <c r="A21" s="47"/>
      <c r="C21" s="52"/>
      <c r="D21" s="732" t="s">
        <v>225</v>
      </c>
      <c r="E21" s="732"/>
      <c r="F21" s="732"/>
      <c r="G21" s="733" t="s">
        <v>226</v>
      </c>
      <c r="H21" s="493"/>
      <c r="R21" s="247"/>
    </row>
    <row r="22" spans="1:21" s="486" customFormat="1" ht="11.25" customHeight="1" x14ac:dyDescent="0.15">
      <c r="A22" s="47" t="s">
        <v>517</v>
      </c>
      <c r="C22" s="52"/>
      <c r="D22" s="614" t="s">
        <v>25</v>
      </c>
      <c r="E22" s="331"/>
      <c r="F22" s="332" t="s">
        <v>215</v>
      </c>
      <c r="G22" s="734"/>
      <c r="H22" s="493"/>
      <c r="R22" s="247"/>
    </row>
    <row r="23" spans="1:21" s="486" customFormat="1" ht="12" customHeight="1" x14ac:dyDescent="0.15">
      <c r="A23" s="47"/>
      <c r="C23" s="52"/>
      <c r="D23" s="349" t="s">
        <v>26</v>
      </c>
      <c r="E23" s="333">
        <v>2</v>
      </c>
      <c r="F23" s="334">
        <v>3</v>
      </c>
      <c r="G23" s="335">
        <v>4</v>
      </c>
      <c r="H23" s="493"/>
      <c r="R23" s="247"/>
    </row>
    <row r="24" spans="1:21" s="486" customFormat="1" x14ac:dyDescent="0.15">
      <c r="A24" s="47"/>
      <c r="C24" s="52"/>
      <c r="D24" s="610">
        <v>1</v>
      </c>
      <c r="E24" s="337" t="s">
        <v>245</v>
      </c>
      <c r="F24" s="357" t="str">
        <f>IF(form_up_date="","",form_up_date)</f>
        <v>24.03.2020</v>
      </c>
      <c r="G24" s="359" t="s">
        <v>246</v>
      </c>
      <c r="H24" s="493"/>
      <c r="R24" s="247"/>
    </row>
    <row r="25" spans="1:21" s="486" customFormat="1" ht="45" x14ac:dyDescent="0.15">
      <c r="A25" s="47"/>
      <c r="C25" s="52"/>
      <c r="D25" s="610" t="s">
        <v>257</v>
      </c>
      <c r="E25" s="337" t="s">
        <v>247</v>
      </c>
      <c r="F25" s="357" t="s">
        <v>1605</v>
      </c>
      <c r="G25" s="338" t="s">
        <v>318</v>
      </c>
      <c r="H25" s="493"/>
      <c r="R25" s="247"/>
    </row>
    <row r="26" spans="1:21" s="486" customFormat="1" ht="22.5" x14ac:dyDescent="0.15">
      <c r="A26" s="47"/>
      <c r="C26" s="52"/>
      <c r="D26" s="610" t="s">
        <v>258</v>
      </c>
      <c r="E26" s="337" t="s">
        <v>248</v>
      </c>
      <c r="F26" s="357" t="s">
        <v>684</v>
      </c>
      <c r="G26" s="359" t="s">
        <v>249</v>
      </c>
      <c r="H26" s="493"/>
      <c r="R26" s="247"/>
    </row>
    <row r="27" spans="1:21" s="486" customFormat="1" ht="22.5" x14ac:dyDescent="0.15">
      <c r="A27" s="47"/>
      <c r="C27" s="52"/>
      <c r="D27" s="610" t="s">
        <v>259</v>
      </c>
      <c r="E27" s="337" t="s">
        <v>250</v>
      </c>
      <c r="F27" s="358" t="s">
        <v>251</v>
      </c>
      <c r="G27" s="338"/>
      <c r="H27" s="493"/>
      <c r="R27" s="247"/>
    </row>
    <row r="28" spans="1:21" s="486" customFormat="1" x14ac:dyDescent="0.15">
      <c r="A28" s="47"/>
      <c r="C28" s="52"/>
      <c r="D28" s="336" t="str">
        <f>D27&amp;".1"</f>
        <v>4.1.1</v>
      </c>
      <c r="E28" s="339" t="s">
        <v>3</v>
      </c>
      <c r="F28" s="357" t="str">
        <f>IF(region_name="","",region_name)</f>
        <v>Тюменская область</v>
      </c>
      <c r="G28" s="359" t="s">
        <v>252</v>
      </c>
      <c r="H28" s="493"/>
      <c r="R28" s="247"/>
    </row>
    <row r="29" spans="1:21" s="486" customFormat="1" ht="22.5" x14ac:dyDescent="0.15">
      <c r="A29" s="47"/>
      <c r="C29" s="52"/>
      <c r="D29" s="610" t="s">
        <v>260</v>
      </c>
      <c r="E29" s="340" t="s">
        <v>253</v>
      </c>
      <c r="F29" s="357" t="s">
        <v>1597</v>
      </c>
      <c r="G29" s="360" t="s">
        <v>254</v>
      </c>
      <c r="H29" s="493"/>
      <c r="R29" s="247"/>
    </row>
    <row r="30" spans="1:21" s="486" customFormat="1" ht="56.25" x14ac:dyDescent="0.15">
      <c r="A30" s="47"/>
      <c r="C30" s="52"/>
      <c r="D30" s="610" t="s">
        <v>261</v>
      </c>
      <c r="E30" s="341" t="s">
        <v>255</v>
      </c>
      <c r="F30" s="357" t="s">
        <v>1610</v>
      </c>
      <c r="G30" s="348" t="s">
        <v>317</v>
      </c>
      <c r="H30" s="493"/>
      <c r="R30" s="247"/>
    </row>
    <row r="31" spans="1:21" s="600" customFormat="1" x14ac:dyDescent="0.15">
      <c r="D31" s="354"/>
      <c r="E31" s="318"/>
      <c r="F31" s="318"/>
      <c r="G31" s="318"/>
      <c r="U31" s="254"/>
    </row>
    <row r="32" spans="1:21" s="71" customFormat="1" x14ac:dyDescent="0.15">
      <c r="C32" s="134">
        <v>25</v>
      </c>
      <c r="D32" s="729" t="s">
        <v>236</v>
      </c>
      <c r="E32" s="730"/>
      <c r="F32" s="730"/>
      <c r="G32" s="731"/>
      <c r="U32" s="259"/>
    </row>
    <row r="33" spans="1:21" s="486" customFormat="1" ht="11.25" customHeight="1" x14ac:dyDescent="0.15">
      <c r="A33" s="47"/>
      <c r="C33" s="52"/>
      <c r="D33" s="732" t="s">
        <v>225</v>
      </c>
      <c r="E33" s="732"/>
      <c r="F33" s="732"/>
      <c r="G33" s="733" t="s">
        <v>226</v>
      </c>
      <c r="H33" s="493"/>
      <c r="R33" s="247"/>
    </row>
    <row r="34" spans="1:21" s="486" customFormat="1" ht="11.25" customHeight="1" x14ac:dyDescent="0.15">
      <c r="A34" s="47" t="s">
        <v>517</v>
      </c>
      <c r="C34" s="52"/>
      <c r="D34" s="614" t="s">
        <v>25</v>
      </c>
      <c r="E34" s="331"/>
      <c r="F34" s="332" t="s">
        <v>215</v>
      </c>
      <c r="G34" s="734"/>
      <c r="H34" s="493"/>
      <c r="R34" s="247"/>
    </row>
    <row r="35" spans="1:21" s="486" customFormat="1" ht="12" customHeight="1" x14ac:dyDescent="0.15">
      <c r="A35" s="47"/>
      <c r="C35" s="52"/>
      <c r="D35" s="349" t="s">
        <v>26</v>
      </c>
      <c r="E35" s="333">
        <v>2</v>
      </c>
      <c r="F35" s="334">
        <v>3</v>
      </c>
      <c r="G35" s="335">
        <v>4</v>
      </c>
      <c r="H35" s="493"/>
      <c r="R35" s="247"/>
    </row>
    <row r="36" spans="1:21" s="486" customFormat="1" x14ac:dyDescent="0.15">
      <c r="A36" s="47"/>
      <c r="C36" s="52"/>
      <c r="D36" s="610">
        <v>1</v>
      </c>
      <c r="E36" s="337" t="s">
        <v>245</v>
      </c>
      <c r="F36" s="357" t="str">
        <f>IF(form_up_date="","",form_up_date)</f>
        <v>24.03.2020</v>
      </c>
      <c r="G36" s="359" t="s">
        <v>246</v>
      </c>
      <c r="H36" s="493"/>
      <c r="R36" s="247"/>
    </row>
    <row r="37" spans="1:21" s="486" customFormat="1" ht="45" x14ac:dyDescent="0.15">
      <c r="A37" s="47"/>
      <c r="C37" s="52"/>
      <c r="D37" s="610" t="s">
        <v>257</v>
      </c>
      <c r="E37" s="337" t="s">
        <v>247</v>
      </c>
      <c r="F37" s="357" t="s">
        <v>1611</v>
      </c>
      <c r="G37" s="338" t="s">
        <v>318</v>
      </c>
      <c r="H37" s="493"/>
      <c r="R37" s="247"/>
    </row>
    <row r="38" spans="1:21" s="486" customFormat="1" ht="22.5" x14ac:dyDescent="0.15">
      <c r="A38" s="47"/>
      <c r="C38" s="52"/>
      <c r="D38" s="610" t="s">
        <v>258</v>
      </c>
      <c r="E38" s="337" t="s">
        <v>248</v>
      </c>
      <c r="F38" s="357" t="s">
        <v>684</v>
      </c>
      <c r="G38" s="359" t="s">
        <v>249</v>
      </c>
      <c r="H38" s="493"/>
      <c r="R38" s="247"/>
    </row>
    <row r="39" spans="1:21" s="486" customFormat="1" ht="22.5" x14ac:dyDescent="0.15">
      <c r="A39" s="47"/>
      <c r="C39" s="52"/>
      <c r="D39" s="610" t="s">
        <v>259</v>
      </c>
      <c r="E39" s="337" t="s">
        <v>250</v>
      </c>
      <c r="F39" s="358" t="s">
        <v>251</v>
      </c>
      <c r="G39" s="338"/>
      <c r="H39" s="493"/>
      <c r="R39" s="247"/>
    </row>
    <row r="40" spans="1:21" s="486" customFormat="1" x14ac:dyDescent="0.15">
      <c r="A40" s="47"/>
      <c r="C40" s="52"/>
      <c r="D40" s="336" t="str">
        <f>D39&amp;".1"</f>
        <v>4.1.1</v>
      </c>
      <c r="E40" s="339" t="s">
        <v>3</v>
      </c>
      <c r="F40" s="357" t="str">
        <f>IF(region_name="","",region_name)</f>
        <v>Тюменская область</v>
      </c>
      <c r="G40" s="359" t="s">
        <v>252</v>
      </c>
      <c r="H40" s="493"/>
      <c r="R40" s="247"/>
    </row>
    <row r="41" spans="1:21" s="486" customFormat="1" ht="22.5" x14ac:dyDescent="0.15">
      <c r="A41" s="47"/>
      <c r="C41" s="52"/>
      <c r="D41" s="610" t="s">
        <v>260</v>
      </c>
      <c r="E41" s="340" t="s">
        <v>253</v>
      </c>
      <c r="F41" s="357" t="s">
        <v>1414</v>
      </c>
      <c r="G41" s="360" t="s">
        <v>254</v>
      </c>
      <c r="H41" s="493"/>
      <c r="R41" s="247"/>
    </row>
    <row r="42" spans="1:21" s="486" customFormat="1" ht="56.25" x14ac:dyDescent="0.15">
      <c r="A42" s="47"/>
      <c r="C42" s="52"/>
      <c r="D42" s="610" t="s">
        <v>261</v>
      </c>
      <c r="E42" s="341" t="s">
        <v>255</v>
      </c>
      <c r="F42" s="357" t="s">
        <v>1612</v>
      </c>
      <c r="G42" s="348" t="s">
        <v>317</v>
      </c>
      <c r="H42" s="493"/>
      <c r="R42" s="247"/>
    </row>
    <row r="43" spans="1:21" s="486" customFormat="1" ht="22.5" x14ac:dyDescent="0.15">
      <c r="A43" s="47"/>
      <c r="C43" s="52"/>
      <c r="D43" s="610" t="s">
        <v>1613</v>
      </c>
      <c r="E43" s="340" t="s">
        <v>253</v>
      </c>
      <c r="F43" s="357" t="s">
        <v>1280</v>
      </c>
      <c r="G43" s="360" t="s">
        <v>254</v>
      </c>
      <c r="H43" s="493"/>
      <c r="R43" s="247"/>
    </row>
    <row r="44" spans="1:21" s="486" customFormat="1" ht="56.25" x14ac:dyDescent="0.15">
      <c r="A44" s="47"/>
      <c r="C44" s="52"/>
      <c r="D44" s="610" t="s">
        <v>1614</v>
      </c>
      <c r="E44" s="341" t="s">
        <v>255</v>
      </c>
      <c r="F44" s="357" t="s">
        <v>1615</v>
      </c>
      <c r="G44" s="348" t="s">
        <v>317</v>
      </c>
      <c r="H44" s="493"/>
      <c r="R44" s="247"/>
    </row>
    <row r="45" spans="1:21" s="600" customFormat="1" x14ac:dyDescent="0.15">
      <c r="D45" s="354"/>
      <c r="E45" s="318"/>
      <c r="F45" s="318"/>
      <c r="G45" s="318"/>
      <c r="U45" s="254"/>
    </row>
    <row r="46" spans="1:21" s="71" customFormat="1" x14ac:dyDescent="0.15">
      <c r="C46" s="134">
        <v>28</v>
      </c>
      <c r="D46" s="729" t="s">
        <v>236</v>
      </c>
      <c r="E46" s="730"/>
      <c r="F46" s="730"/>
      <c r="G46" s="731"/>
      <c r="U46" s="259"/>
    </row>
    <row r="47" spans="1:21" s="486" customFormat="1" ht="11.25" customHeight="1" x14ac:dyDescent="0.15">
      <c r="A47" s="47"/>
      <c r="C47" s="52"/>
      <c r="D47" s="732" t="s">
        <v>225</v>
      </c>
      <c r="E47" s="732"/>
      <c r="F47" s="732"/>
      <c r="G47" s="733" t="s">
        <v>226</v>
      </c>
      <c r="H47" s="493"/>
      <c r="R47" s="247"/>
    </row>
    <row r="48" spans="1:21" s="486" customFormat="1" ht="11.25" customHeight="1" x14ac:dyDescent="0.15">
      <c r="A48" s="47" t="s">
        <v>517</v>
      </c>
      <c r="C48" s="52"/>
      <c r="D48" s="614" t="s">
        <v>25</v>
      </c>
      <c r="E48" s="331"/>
      <c r="F48" s="332" t="s">
        <v>215</v>
      </c>
      <c r="G48" s="734"/>
      <c r="H48" s="493"/>
      <c r="R48" s="247"/>
    </row>
    <row r="49" spans="1:18" s="486" customFormat="1" ht="12" customHeight="1" x14ac:dyDescent="0.15">
      <c r="A49" s="47"/>
      <c r="C49" s="52"/>
      <c r="D49" s="349" t="s">
        <v>26</v>
      </c>
      <c r="E49" s="333">
        <v>2</v>
      </c>
      <c r="F49" s="334">
        <v>3</v>
      </c>
      <c r="G49" s="335">
        <v>4</v>
      </c>
      <c r="H49" s="493"/>
      <c r="R49" s="247"/>
    </row>
    <row r="50" spans="1:18" s="486" customFormat="1" x14ac:dyDescent="0.15">
      <c r="A50" s="47"/>
      <c r="C50" s="52"/>
      <c r="D50" s="610">
        <v>1</v>
      </c>
      <c r="E50" s="337" t="s">
        <v>245</v>
      </c>
      <c r="F50" s="357" t="str">
        <f>IF(form_up_date="","",form_up_date)</f>
        <v>24.03.2020</v>
      </c>
      <c r="G50" s="359" t="s">
        <v>246</v>
      </c>
      <c r="H50" s="493"/>
      <c r="R50" s="247"/>
    </row>
    <row r="51" spans="1:18" s="486" customFormat="1" ht="45" x14ac:dyDescent="0.15">
      <c r="A51" s="47"/>
      <c r="C51" s="52"/>
      <c r="D51" s="610" t="s">
        <v>257</v>
      </c>
      <c r="E51" s="337" t="s">
        <v>247</v>
      </c>
      <c r="F51" s="357" t="s">
        <v>1611</v>
      </c>
      <c r="G51" s="338" t="s">
        <v>318</v>
      </c>
      <c r="H51" s="493"/>
      <c r="R51" s="247"/>
    </row>
    <row r="52" spans="1:18" s="486" customFormat="1" ht="22.5" x14ac:dyDescent="0.15">
      <c r="A52" s="47"/>
      <c r="C52" s="52"/>
      <c r="D52" s="610" t="s">
        <v>258</v>
      </c>
      <c r="E52" s="337" t="s">
        <v>248</v>
      </c>
      <c r="F52" s="357" t="s">
        <v>685</v>
      </c>
      <c r="G52" s="359" t="s">
        <v>249</v>
      </c>
      <c r="H52" s="493"/>
      <c r="R52" s="247"/>
    </row>
    <row r="53" spans="1:18" s="486" customFormat="1" ht="22.5" x14ac:dyDescent="0.15">
      <c r="A53" s="47"/>
      <c r="C53" s="52"/>
      <c r="D53" s="610" t="s">
        <v>259</v>
      </c>
      <c r="E53" s="337" t="s">
        <v>250</v>
      </c>
      <c r="F53" s="358" t="s">
        <v>251</v>
      </c>
      <c r="G53" s="338"/>
      <c r="H53" s="493"/>
      <c r="R53" s="247"/>
    </row>
    <row r="54" spans="1:18" s="486" customFormat="1" x14ac:dyDescent="0.15">
      <c r="A54" s="47"/>
      <c r="C54" s="52"/>
      <c r="D54" s="336" t="str">
        <f>D53&amp;".1"</f>
        <v>4.1.1</v>
      </c>
      <c r="E54" s="339" t="s">
        <v>3</v>
      </c>
      <c r="F54" s="357" t="str">
        <f>IF(region_name="","",region_name)</f>
        <v>Тюменская область</v>
      </c>
      <c r="G54" s="359" t="s">
        <v>252</v>
      </c>
      <c r="H54" s="493"/>
      <c r="R54" s="247"/>
    </row>
    <row r="55" spans="1:18" s="486" customFormat="1" ht="22.5" x14ac:dyDescent="0.15">
      <c r="A55" s="47"/>
      <c r="C55" s="52"/>
      <c r="D55" s="610" t="s">
        <v>260</v>
      </c>
      <c r="E55" s="340" t="s">
        <v>253</v>
      </c>
      <c r="F55" s="357" t="s">
        <v>1597</v>
      </c>
      <c r="G55" s="360" t="s">
        <v>254</v>
      </c>
      <c r="H55" s="493"/>
      <c r="R55" s="247"/>
    </row>
    <row r="56" spans="1:18" s="486" customFormat="1" ht="56.25" x14ac:dyDescent="0.15">
      <c r="A56" s="47"/>
      <c r="C56" s="52"/>
      <c r="D56" s="610" t="s">
        <v>261</v>
      </c>
      <c r="E56" s="341" t="s">
        <v>255</v>
      </c>
      <c r="F56" s="357" t="s">
        <v>1610</v>
      </c>
      <c r="G56" s="348" t="s">
        <v>317</v>
      </c>
      <c r="H56" s="493"/>
      <c r="R56" s="247"/>
    </row>
    <row r="57" spans="1:18" x14ac:dyDescent="0.15">
      <c r="D57" s="342"/>
      <c r="E57" s="343"/>
      <c r="F57" s="344"/>
      <c r="G57" s="345"/>
    </row>
    <row r="58" spans="1:18" x14ac:dyDescent="0.15">
      <c r="D58" s="346"/>
      <c r="E58" s="726" t="s">
        <v>256</v>
      </c>
      <c r="F58" s="726"/>
      <c r="G58" s="347"/>
    </row>
  </sheetData>
  <sheetProtection password="FA9C" sheet="1" objects="1" scenarios="1" formatColumns="0" formatRows="0"/>
  <mergeCells count="15">
    <mergeCell ref="E58:F58"/>
    <mergeCell ref="D5:G5"/>
    <mergeCell ref="D6:G6"/>
    <mergeCell ref="D8:G8"/>
    <mergeCell ref="D9:F9"/>
    <mergeCell ref="G9:G10"/>
    <mergeCell ref="D20:G20"/>
    <mergeCell ref="D21:F21"/>
    <mergeCell ref="G21:G22"/>
    <mergeCell ref="D32:G32"/>
    <mergeCell ref="D33:F33"/>
    <mergeCell ref="G33:G34"/>
    <mergeCell ref="D46:G46"/>
    <mergeCell ref="D47:F47"/>
    <mergeCell ref="G47:G48"/>
  </mergeCells>
  <dataValidations count="1">
    <dataValidation type="textLength" operator="lessThanOrEqual" allowBlank="1" showInputMessage="1" showErrorMessage="1" errorTitle="Ошибка" error="Допускается ввод не более 900 символов!" sqref="G57:G58">
      <formula1>900</formula1>
    </dataValidation>
  </dataValidations>
  <pageMargins left="0.7" right="0.7" top="0.75" bottom="0.75" header="0.3" footer="0.3"/>
  <pageSetup paperSize="9" orientation="portrait" horizontalDpi="4294967293"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F254"/>
  <sheetViews>
    <sheetView showGridLines="0" topLeftCell="C53" zoomScaleNormal="100" workbookViewId="0">
      <selection activeCell="G59" sqref="G59"/>
    </sheetView>
  </sheetViews>
  <sheetFormatPr defaultColWidth="9.140625"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18.42578125" style="33" customWidth="1"/>
    <col min="8" max="8" width="18.85546875" style="486" customWidth="1"/>
    <col min="9" max="9" width="19.85546875" style="486" customWidth="1"/>
    <col min="10" max="10" width="20.85546875" style="486" customWidth="1"/>
    <col min="11" max="11" width="93.42578125" style="33" customWidth="1"/>
    <col min="12" max="13" width="3.7109375" style="191" customWidth="1"/>
    <col min="14" max="14" width="3.7109375" style="501" customWidth="1"/>
    <col min="15" max="18" width="3.7109375" style="191" customWidth="1"/>
    <col min="19" max="19" width="10.5703125" style="501" customWidth="1"/>
    <col min="20" max="20" width="34.7109375" style="191" customWidth="1"/>
    <col min="21" max="21" width="9.42578125" style="191" customWidth="1"/>
    <col min="22" max="22" width="9.140625" style="466"/>
    <col min="23" max="27" width="9.140625" style="191"/>
    <col min="28" max="32" width="9.140625" style="47"/>
    <col min="33" max="16384" width="9.140625" style="33"/>
  </cols>
  <sheetData>
    <row r="1" spans="1:32" s="493" customFormat="1" ht="10.5" hidden="1" customHeight="1" x14ac:dyDescent="0.15">
      <c r="A1" s="543"/>
      <c r="C1" s="237"/>
      <c r="G1" s="493">
        <v>4</v>
      </c>
      <c r="H1" s="493">
        <v>5</v>
      </c>
      <c r="I1" s="493">
        <v>6</v>
      </c>
      <c r="J1" s="493">
        <v>7</v>
      </c>
      <c r="N1" s="501"/>
      <c r="S1" s="501"/>
    </row>
    <row r="2" spans="1:32" s="493" customFormat="1" ht="22.5" hidden="1" x14ac:dyDescent="0.15">
      <c r="A2" s="494"/>
      <c r="C2" s="544"/>
      <c r="D2" s="542"/>
      <c r="E2" s="463"/>
      <c r="F2" s="541" t="s">
        <v>424</v>
      </c>
      <c r="G2" s="537"/>
      <c r="H2" s="537"/>
      <c r="I2" s="537"/>
      <c r="J2" s="537"/>
      <c r="K2" s="545" t="s">
        <v>470</v>
      </c>
      <c r="L2" s="455"/>
      <c r="N2" s="501"/>
      <c r="S2" s="501"/>
      <c r="V2" s="466"/>
      <c r="AB2" s="47"/>
      <c r="AC2" s="47"/>
      <c r="AD2" s="47"/>
      <c r="AE2" s="47"/>
      <c r="AF2" s="47"/>
    </row>
    <row r="3" spans="1:32" s="486" customFormat="1" ht="10.5" hidden="1" customHeight="1" x14ac:dyDescent="0.15">
      <c r="A3" s="494"/>
      <c r="B3" s="493"/>
      <c r="C3" s="488"/>
      <c r="L3" s="493"/>
      <c r="M3" s="493"/>
      <c r="N3" s="501"/>
      <c r="O3" s="493"/>
      <c r="P3" s="493"/>
      <c r="Q3" s="493"/>
      <c r="R3" s="493"/>
      <c r="S3" s="501"/>
      <c r="T3" s="493"/>
      <c r="U3" s="493"/>
      <c r="V3" s="466"/>
      <c r="W3" s="493"/>
      <c r="X3" s="493"/>
      <c r="Y3" s="493"/>
      <c r="Z3" s="493"/>
      <c r="AA3" s="493"/>
      <c r="AB3" s="47"/>
      <c r="AC3" s="47"/>
      <c r="AD3" s="47"/>
      <c r="AE3" s="47"/>
      <c r="AF3" s="47"/>
    </row>
    <row r="4" spans="1:32" s="486" customFormat="1" ht="22.5" hidden="1" x14ac:dyDescent="0.15">
      <c r="A4" s="494"/>
      <c r="B4" s="493"/>
      <c r="C4" s="544"/>
      <c r="D4" s="542"/>
      <c r="E4" s="463"/>
      <c r="F4" s="541" t="s">
        <v>393</v>
      </c>
      <c r="G4" s="537"/>
      <c r="H4" s="537"/>
      <c r="I4" s="537"/>
      <c r="J4" s="537"/>
      <c r="K4" s="546" t="s">
        <v>502</v>
      </c>
      <c r="L4" s="455"/>
      <c r="M4" s="493"/>
      <c r="N4" s="501"/>
      <c r="O4" s="493"/>
      <c r="P4" s="493"/>
      <c r="Q4" s="493"/>
      <c r="R4" s="493"/>
      <c r="S4" s="501"/>
      <c r="T4" s="493"/>
      <c r="U4" s="493"/>
      <c r="V4" s="466"/>
      <c r="W4" s="493"/>
      <c r="X4" s="493"/>
      <c r="Y4" s="493"/>
      <c r="Z4" s="493"/>
      <c r="AA4" s="493"/>
      <c r="AB4" s="47"/>
      <c r="AC4" s="47"/>
      <c r="AD4" s="47"/>
      <c r="AE4" s="47"/>
      <c r="AF4" s="47"/>
    </row>
    <row r="5" spans="1:32" s="486" customFormat="1" ht="10.5" hidden="1" customHeight="1" x14ac:dyDescent="0.15">
      <c r="A5" s="494"/>
      <c r="B5" s="493"/>
      <c r="C5" s="488"/>
      <c r="L5" s="493"/>
      <c r="M5" s="493"/>
      <c r="N5" s="501"/>
      <c r="O5" s="493"/>
      <c r="P5" s="493"/>
      <c r="Q5" s="493"/>
      <c r="R5" s="493"/>
      <c r="S5" s="501"/>
      <c r="T5" s="493"/>
      <c r="U5" s="493"/>
      <c r="V5" s="466"/>
      <c r="W5" s="493"/>
      <c r="X5" s="493"/>
      <c r="Y5" s="493"/>
      <c r="Z5" s="493"/>
      <c r="AA5" s="493"/>
      <c r="AB5" s="47"/>
      <c r="AC5" s="47"/>
      <c r="AD5" s="47"/>
      <c r="AE5" s="47"/>
      <c r="AF5" s="47"/>
    </row>
    <row r="6" spans="1:32" s="486" customFormat="1" ht="10.5" hidden="1" customHeight="1" x14ac:dyDescent="0.15">
      <c r="A6" s="494"/>
      <c r="B6" s="493"/>
      <c r="C6" s="488"/>
      <c r="L6" s="493"/>
      <c r="M6" s="493"/>
      <c r="N6" s="501"/>
      <c r="O6" s="493"/>
      <c r="P6" s="493"/>
      <c r="Q6" s="493"/>
      <c r="R6" s="493"/>
      <c r="S6" s="501"/>
      <c r="T6" s="493"/>
      <c r="U6" s="493"/>
      <c r="V6" s="466"/>
      <c r="W6" s="493"/>
      <c r="X6" s="493"/>
      <c r="Y6" s="493"/>
      <c r="Z6" s="493"/>
      <c r="AA6" s="493"/>
      <c r="AB6" s="47"/>
      <c r="AC6" s="47"/>
      <c r="AD6" s="47"/>
      <c r="AE6" s="47"/>
      <c r="AF6" s="47"/>
    </row>
    <row r="7" spans="1:32" s="47" customFormat="1" ht="10.5" hidden="1" customHeight="1" x14ac:dyDescent="0.15">
      <c r="A7" s="15"/>
      <c r="B7" s="191"/>
      <c r="C7" s="14"/>
      <c r="K7" s="47">
        <v>4</v>
      </c>
      <c r="L7" s="191"/>
      <c r="M7" s="191"/>
      <c r="N7" s="501"/>
      <c r="O7" s="191"/>
      <c r="P7" s="191"/>
      <c r="Q7" s="191"/>
      <c r="R7" s="191"/>
      <c r="S7" s="501"/>
      <c r="T7" s="191"/>
      <c r="U7" s="191"/>
      <c r="V7" s="466"/>
      <c r="W7" s="191"/>
      <c r="X7" s="191"/>
      <c r="Y7" s="191"/>
      <c r="Z7" s="191"/>
      <c r="AA7" s="191"/>
    </row>
    <row r="8" spans="1:32" ht="3" customHeight="1" x14ac:dyDescent="0.15"/>
    <row r="9" spans="1:32" ht="39" customHeight="1" x14ac:dyDescent="0.15">
      <c r="D9" s="737" t="s">
        <v>420</v>
      </c>
      <c r="E9" s="738"/>
      <c r="F9" s="739"/>
      <c r="G9" s="13"/>
      <c r="H9" s="13"/>
      <c r="I9" s="13"/>
      <c r="J9" s="13"/>
      <c r="K9" s="12"/>
    </row>
    <row r="10" spans="1:32" ht="10.5" hidden="1" customHeight="1" x14ac:dyDescent="0.15"/>
    <row r="11" spans="1:32" ht="3" customHeight="1" x14ac:dyDescent="0.15">
      <c r="G11" s="553">
        <v>22</v>
      </c>
      <c r="H11" s="553">
        <v>23</v>
      </c>
      <c r="I11" s="553">
        <v>25</v>
      </c>
      <c r="J11" s="553">
        <v>28</v>
      </c>
    </row>
    <row r="12" spans="1:32" ht="18" customHeight="1" x14ac:dyDescent="0.15">
      <c r="D12" s="679" t="s">
        <v>225</v>
      </c>
      <c r="E12" s="679"/>
      <c r="F12" s="679"/>
      <c r="G12" s="679"/>
      <c r="H12" s="604"/>
      <c r="I12" s="604"/>
      <c r="J12" s="604"/>
      <c r="K12" s="679" t="s">
        <v>226</v>
      </c>
    </row>
    <row r="13" spans="1:32" ht="270" x14ac:dyDescent="0.15">
      <c r="D13" s="679" t="s">
        <v>25</v>
      </c>
      <c r="E13" s="741" t="s">
        <v>243</v>
      </c>
      <c r="F13" s="741" t="s">
        <v>154</v>
      </c>
      <c r="G13" s="327" t="s">
        <v>1606</v>
      </c>
      <c r="H13" s="327" t="s">
        <v>1607</v>
      </c>
      <c r="I13" s="327" t="s">
        <v>1608</v>
      </c>
      <c r="J13" s="327" t="s">
        <v>1609</v>
      </c>
      <c r="K13" s="679"/>
    </row>
    <row r="14" spans="1:32" ht="21" customHeight="1" x14ac:dyDescent="0.15">
      <c r="D14" s="679"/>
      <c r="E14" s="741"/>
      <c r="F14" s="741"/>
      <c r="G14" s="389" t="s">
        <v>215</v>
      </c>
      <c r="H14" s="609" t="s">
        <v>215</v>
      </c>
      <c r="I14" s="609" t="s">
        <v>215</v>
      </c>
      <c r="J14" s="609" t="s">
        <v>215</v>
      </c>
      <c r="K14" s="679"/>
    </row>
    <row r="15" spans="1:32" ht="11.25" x14ac:dyDescent="0.15">
      <c r="D15" s="467" t="s">
        <v>26</v>
      </c>
      <c r="E15" s="467" t="s">
        <v>0</v>
      </c>
      <c r="F15" s="467" t="s">
        <v>1</v>
      </c>
      <c r="G15" s="468">
        <f>G1</f>
        <v>4</v>
      </c>
      <c r="H15" s="468">
        <f>H1</f>
        <v>5</v>
      </c>
      <c r="I15" s="468">
        <f>I1</f>
        <v>6</v>
      </c>
      <c r="J15" s="468">
        <f>J1</f>
        <v>7</v>
      </c>
      <c r="K15" s="468"/>
    </row>
    <row r="16" spans="1:32" ht="33.75" x14ac:dyDescent="0.15">
      <c r="C16" s="346"/>
      <c r="D16" s="10" t="s">
        <v>26</v>
      </c>
      <c r="E16" s="269" t="s">
        <v>421</v>
      </c>
      <c r="F16" s="386" t="s">
        <v>422</v>
      </c>
      <c r="G16" s="456" t="str">
        <f>IF(buhg_flag="да",IF(dateBuhg="","Не указана",dateBuhg),"Не осуществлялась")</f>
        <v>24.03.2020</v>
      </c>
      <c r="H16" s="456" t="str">
        <f>IF(buhg_flag="да",IF(dateBuhg="","Не указана",dateBuhg),"Не осуществлялась")</f>
        <v>24.03.2020</v>
      </c>
      <c r="I16" s="456" t="str">
        <f>IF(buhg_flag="да",IF(dateBuhg="","Не указана",dateBuhg),"Не осуществлялась")</f>
        <v>24.03.2020</v>
      </c>
      <c r="J16" s="456" t="str">
        <f>IF(buhg_flag="да",IF(dateBuhg="","Не указана",dateBuhg),"Не осуществлялась")</f>
        <v>24.03.2020</v>
      </c>
      <c r="K16" s="325" t="s">
        <v>423</v>
      </c>
      <c r="L16" s="455"/>
    </row>
    <row r="17" spans="1:32" ht="22.5" x14ac:dyDescent="0.15">
      <c r="C17" s="346"/>
      <c r="D17" s="10" t="s">
        <v>0</v>
      </c>
      <c r="E17" s="269" t="s">
        <v>335</v>
      </c>
      <c r="F17" s="386" t="s">
        <v>424</v>
      </c>
      <c r="G17" s="490">
        <v>1694315.2323100001</v>
      </c>
      <c r="H17" s="490">
        <v>1362.01577</v>
      </c>
      <c r="I17" s="490">
        <v>28044.231449999996</v>
      </c>
      <c r="J17" s="490">
        <v>8.865120000000001</v>
      </c>
      <c r="K17" s="325" t="s">
        <v>425</v>
      </c>
      <c r="L17" s="455"/>
    </row>
    <row r="18" spans="1:32" ht="22.5" x14ac:dyDescent="0.15">
      <c r="C18" s="346"/>
      <c r="D18" s="10" t="s">
        <v>1</v>
      </c>
      <c r="E18" s="269" t="s">
        <v>427</v>
      </c>
      <c r="F18" s="386" t="s">
        <v>424</v>
      </c>
      <c r="G18" s="8">
        <f>SUM(G19:G20,G23:G24,G27,G30:G32,G35,G38:G42)</f>
        <v>1334488.23823</v>
      </c>
      <c r="H18" s="8">
        <f>SUM(H19:H20,H23:H24,H27,H30:H32,H35,H38:H42)</f>
        <v>18922.246619999998</v>
      </c>
      <c r="I18" s="8">
        <f>SUM(I19:I20,I23:I24,I27,I30:I32,I35,I38:I42)</f>
        <v>39708.509659999996</v>
      </c>
      <c r="J18" s="8">
        <f>SUM(J19:J20,J23:J24,J27,J30:J32,J35,J38:J42)</f>
        <v>124.25550999999999</v>
      </c>
      <c r="K18" s="325" t="s">
        <v>426</v>
      </c>
      <c r="L18" s="455"/>
    </row>
    <row r="19" spans="1:32" ht="22.5" x14ac:dyDescent="0.15">
      <c r="C19" s="346"/>
      <c r="D19" s="10" t="s">
        <v>258</v>
      </c>
      <c r="E19" s="7" t="s">
        <v>428</v>
      </c>
      <c r="F19" s="386" t="s">
        <v>424</v>
      </c>
      <c r="G19" s="490">
        <v>0</v>
      </c>
      <c r="H19" s="490">
        <v>0</v>
      </c>
      <c r="I19" s="490">
        <v>0</v>
      </c>
      <c r="J19" s="490">
        <v>0</v>
      </c>
      <c r="K19" s="325"/>
      <c r="L19" s="455"/>
    </row>
    <row r="20" spans="1:32" s="191" customFormat="1" ht="22.5" x14ac:dyDescent="0.15">
      <c r="A20" s="15"/>
      <c r="C20" s="4"/>
      <c r="D20" s="10" t="s">
        <v>419</v>
      </c>
      <c r="E20" s="7" t="s">
        <v>437</v>
      </c>
      <c r="F20" s="386" t="s">
        <v>424</v>
      </c>
      <c r="G20" s="490">
        <f>+'[1]форма 2.7.1. ВиВ'!$H$28</f>
        <v>140101.44273000001</v>
      </c>
      <c r="H20" s="490">
        <f>+'[1]форма 2.7.1. ВиВ'!$J$28</f>
        <v>2344.32816</v>
      </c>
      <c r="I20" s="490">
        <f>+'[1]форма 2.7.1. ВиВ'!$I$28</f>
        <v>4698.8135000000002</v>
      </c>
      <c r="J20" s="490">
        <f>+'[1]форма 2.7.1. ВиВ'!$K$28</f>
        <v>0</v>
      </c>
      <c r="K20" s="325"/>
      <c r="L20" s="455"/>
      <c r="N20" s="501"/>
      <c r="S20" s="501"/>
      <c r="V20" s="466"/>
      <c r="AB20" s="47"/>
      <c r="AC20" s="47"/>
      <c r="AD20" s="47"/>
      <c r="AE20" s="47"/>
      <c r="AF20" s="47"/>
    </row>
    <row r="21" spans="1:32" s="191" customFormat="1" ht="22.5" x14ac:dyDescent="0.15">
      <c r="A21" s="15"/>
      <c r="C21" s="9"/>
      <c r="D21" s="10" t="s">
        <v>432</v>
      </c>
      <c r="E21" s="6" t="s">
        <v>339</v>
      </c>
      <c r="F21" s="386" t="s">
        <v>430</v>
      </c>
      <c r="G21" s="490">
        <v>4.2879894612193796</v>
      </c>
      <c r="H21" s="490">
        <v>4.2879894612193796</v>
      </c>
      <c r="I21" s="490">
        <v>4.2879894612193796</v>
      </c>
      <c r="J21" s="490">
        <v>0</v>
      </c>
      <c r="K21" s="325"/>
      <c r="L21" s="455"/>
      <c r="N21" s="501"/>
      <c r="S21" s="501"/>
      <c r="V21" s="466"/>
      <c r="AB21" s="47"/>
      <c r="AC21" s="47"/>
      <c r="AD21" s="47"/>
      <c r="AE21" s="47"/>
      <c r="AF21" s="47"/>
    </row>
    <row r="22" spans="1:32" s="191" customFormat="1" ht="18.75" x14ac:dyDescent="0.15">
      <c r="A22" s="15"/>
      <c r="C22" s="346"/>
      <c r="D22" s="10" t="s">
        <v>433</v>
      </c>
      <c r="E22" s="6" t="s">
        <v>429</v>
      </c>
      <c r="F22" s="386" t="s">
        <v>431</v>
      </c>
      <c r="G22" s="3">
        <v>32672.991386074729</v>
      </c>
      <c r="H22" s="3">
        <v>546.71966458922714</v>
      </c>
      <c r="I22" s="3">
        <v>1095.8080803360449</v>
      </c>
      <c r="J22" s="3">
        <v>0</v>
      </c>
      <c r="K22" s="325"/>
      <c r="L22" s="455"/>
      <c r="N22" s="501"/>
      <c r="S22" s="501"/>
      <c r="V22" s="466"/>
      <c r="AB22" s="47"/>
      <c r="AC22" s="47"/>
      <c r="AD22" s="47"/>
      <c r="AE22" s="47"/>
      <c r="AF22" s="47"/>
    </row>
    <row r="23" spans="1:32" s="191" customFormat="1" ht="22.5" x14ac:dyDescent="0.15">
      <c r="A23" s="15"/>
      <c r="C23" s="346"/>
      <c r="D23" s="10" t="s">
        <v>434</v>
      </c>
      <c r="E23" s="7" t="s">
        <v>435</v>
      </c>
      <c r="F23" s="386" t="s">
        <v>424</v>
      </c>
      <c r="G23" s="490">
        <f>+'[1]форма 2.7.1. ВиВ'!$H$31</f>
        <v>79624.158030000006</v>
      </c>
      <c r="H23" s="490">
        <f>+'[1]форма 2.7.1. ВиВ'!$J$31</f>
        <v>1149.08879</v>
      </c>
      <c r="I23" s="490">
        <f>+'[1]форма 2.7.1. ВиВ'!$I$31</f>
        <v>2495.1161299999999</v>
      </c>
      <c r="J23" s="490">
        <f>+'[1]форма 2.7.1. ВиВ'!$K$31</f>
        <v>0</v>
      </c>
      <c r="K23" s="325"/>
      <c r="L23" s="455"/>
      <c r="N23" s="556"/>
      <c r="O23" s="237"/>
      <c r="P23" s="237"/>
      <c r="S23" s="501"/>
      <c r="V23" s="466"/>
      <c r="AB23" s="47"/>
      <c r="AC23" s="47"/>
      <c r="AD23" s="47"/>
      <c r="AE23" s="47"/>
      <c r="AF23" s="47"/>
    </row>
    <row r="24" spans="1:32" s="191" customFormat="1" ht="33.75" x14ac:dyDescent="0.15">
      <c r="A24" s="15"/>
      <c r="C24" s="346"/>
      <c r="D24" s="10" t="s">
        <v>436</v>
      </c>
      <c r="E24" s="7" t="s">
        <v>438</v>
      </c>
      <c r="F24" s="386" t="s">
        <v>424</v>
      </c>
      <c r="G24" s="490">
        <f>+G25+G26</f>
        <v>120741.89820999998</v>
      </c>
      <c r="H24" s="490">
        <f>+H25+H26</f>
        <v>3186.4947499999998</v>
      </c>
      <c r="I24" s="490">
        <f>+I25+I26</f>
        <v>5144.8653999999997</v>
      </c>
      <c r="J24" s="490">
        <f>+J25+J26</f>
        <v>3.2000000000000003E-4</v>
      </c>
      <c r="K24" s="325" t="s">
        <v>445</v>
      </c>
      <c r="L24" s="455"/>
      <c r="N24" s="556"/>
      <c r="O24" s="237"/>
      <c r="P24" s="237"/>
      <c r="S24" s="501"/>
      <c r="V24" s="466"/>
      <c r="AB24" s="47"/>
      <c r="AC24" s="47"/>
      <c r="AD24" s="47"/>
      <c r="AE24" s="47"/>
      <c r="AF24" s="47"/>
    </row>
    <row r="25" spans="1:32" s="191" customFormat="1" ht="22.5" x14ac:dyDescent="0.15">
      <c r="A25" s="15"/>
      <c r="C25" s="9"/>
      <c r="D25" s="10" t="s">
        <v>439</v>
      </c>
      <c r="E25" s="6" t="s">
        <v>340</v>
      </c>
      <c r="F25" s="386" t="s">
        <v>424</v>
      </c>
      <c r="G25" s="490">
        <f>+'[1]форма 2.7.1. ВиВ'!$H$33</f>
        <v>92760.001739999992</v>
      </c>
      <c r="H25" s="490">
        <f>+'[1]форма 2.7.1. ВиВ'!$J$33</f>
        <v>2452.4711199999997</v>
      </c>
      <c r="I25" s="490">
        <f>+'[1]форма 2.7.1. ВиВ'!$I$33</f>
        <v>3956.9257299999999</v>
      </c>
      <c r="J25" s="490">
        <f>+'[1]форма 2.7.1. ВиВ'!$K$33</f>
        <v>0</v>
      </c>
      <c r="K25" s="325"/>
      <c r="L25" s="455"/>
      <c r="N25" s="501"/>
      <c r="S25" s="501"/>
      <c r="V25" s="466"/>
      <c r="AB25" s="47"/>
      <c r="AC25" s="47"/>
      <c r="AD25" s="47"/>
      <c r="AE25" s="47"/>
      <c r="AF25" s="47"/>
    </row>
    <row r="26" spans="1:32" s="191" customFormat="1" ht="22.5" x14ac:dyDescent="0.15">
      <c r="A26" s="15"/>
      <c r="C26" s="346"/>
      <c r="D26" s="10" t="s">
        <v>440</v>
      </c>
      <c r="E26" s="6" t="s">
        <v>341</v>
      </c>
      <c r="F26" s="386" t="s">
        <v>424</v>
      </c>
      <c r="G26" s="490">
        <f>+'[1]форма 2.7.1. ВиВ'!$H$34</f>
        <v>27981.89647</v>
      </c>
      <c r="H26" s="490">
        <f>+'[1]форма 2.7.1. ВиВ'!$J$34</f>
        <v>734.02363000000014</v>
      </c>
      <c r="I26" s="490">
        <f>+'[1]форма 2.7.1. ВиВ'!$I$34</f>
        <v>1187.93967</v>
      </c>
      <c r="J26" s="490">
        <f>+'[1]форма 2.7.1. ВиВ'!$K$34</f>
        <v>3.2000000000000003E-4</v>
      </c>
      <c r="K26" s="325"/>
      <c r="L26" s="455"/>
      <c r="N26" s="501"/>
      <c r="S26" s="501"/>
      <c r="V26" s="466"/>
      <c r="AB26" s="47"/>
      <c r="AC26" s="47"/>
      <c r="AD26" s="47"/>
      <c r="AE26" s="47"/>
      <c r="AF26" s="47"/>
    </row>
    <row r="27" spans="1:32" s="191" customFormat="1" ht="33.75" x14ac:dyDescent="0.15">
      <c r="A27" s="15"/>
      <c r="C27" s="346"/>
      <c r="D27" s="10" t="s">
        <v>441</v>
      </c>
      <c r="E27" s="7" t="s">
        <v>444</v>
      </c>
      <c r="F27" s="386" t="s">
        <v>424</v>
      </c>
      <c r="G27" s="490">
        <f>+G28+G29</f>
        <v>99022.180550000005</v>
      </c>
      <c r="H27" s="490">
        <f>+H28+H29</f>
        <v>73.779859999999999</v>
      </c>
      <c r="I27" s="490">
        <f>+I28+I29</f>
        <v>1765.5265100000001</v>
      </c>
      <c r="J27" s="490">
        <f>+J28+J29</f>
        <v>0</v>
      </c>
      <c r="K27" s="325" t="s">
        <v>446</v>
      </c>
      <c r="L27" s="455"/>
      <c r="N27" s="556"/>
      <c r="O27" s="237"/>
      <c r="P27" s="237"/>
      <c r="S27" s="501"/>
      <c r="V27" s="466"/>
      <c r="AB27" s="47"/>
      <c r="AC27" s="47"/>
      <c r="AD27" s="47"/>
      <c r="AE27" s="47"/>
      <c r="AF27" s="47"/>
    </row>
    <row r="28" spans="1:32" s="191" customFormat="1" ht="22.5" x14ac:dyDescent="0.15">
      <c r="A28" s="15"/>
      <c r="C28" s="9"/>
      <c r="D28" s="10" t="s">
        <v>442</v>
      </c>
      <c r="E28" s="6" t="s">
        <v>342</v>
      </c>
      <c r="F28" s="386" t="s">
        <v>424</v>
      </c>
      <c r="G28" s="490">
        <f>+'[1]форма 2.7.1. ВиВ'!$H$36</f>
        <v>78502.292000000001</v>
      </c>
      <c r="H28" s="490">
        <f>+'[1]форма 2.7.1. ВиВ'!$J$36</f>
        <v>58.47372</v>
      </c>
      <c r="I28" s="490">
        <f>+'[1]форма 2.7.1. ВиВ'!$I$36</f>
        <v>1399.0721000000001</v>
      </c>
      <c r="J28" s="490">
        <f>+'[1]форма 2.7.1. ВиВ'!$K$36</f>
        <v>0</v>
      </c>
      <c r="K28" s="325"/>
      <c r="L28" s="455"/>
      <c r="N28" s="501"/>
      <c r="S28" s="501"/>
      <c r="V28" s="466"/>
      <c r="AB28" s="47"/>
      <c r="AC28" s="47"/>
      <c r="AD28" s="47"/>
      <c r="AE28" s="47"/>
      <c r="AF28" s="47"/>
    </row>
    <row r="29" spans="1:32" s="191" customFormat="1" ht="22.5" x14ac:dyDescent="0.15">
      <c r="A29" s="15"/>
      <c r="C29" s="346"/>
      <c r="D29" s="10" t="s">
        <v>443</v>
      </c>
      <c r="E29" s="6" t="s">
        <v>343</v>
      </c>
      <c r="F29" s="386" t="s">
        <v>424</v>
      </c>
      <c r="G29" s="490">
        <f>+'[1]форма 2.7.1. ВиВ'!$H$37</f>
        <v>20519.88855</v>
      </c>
      <c r="H29" s="490">
        <f>+'[1]форма 2.7.1. ВиВ'!$J$37</f>
        <v>15.306140000000001</v>
      </c>
      <c r="I29" s="490">
        <f>+'[1]форма 2.7.1. ВиВ'!$I$37</f>
        <v>366.45441</v>
      </c>
      <c r="J29" s="490">
        <f>+'[1]форма 2.7.1. ВиВ'!$K$37</f>
        <v>0</v>
      </c>
      <c r="K29" s="325"/>
      <c r="L29" s="455"/>
      <c r="N29" s="501"/>
      <c r="S29" s="501"/>
      <c r="V29" s="466"/>
      <c r="AB29" s="47"/>
      <c r="AC29" s="47"/>
      <c r="AD29" s="47"/>
      <c r="AE29" s="47"/>
      <c r="AF29" s="47"/>
    </row>
    <row r="30" spans="1:32" s="191" customFormat="1" ht="22.5" x14ac:dyDescent="0.15">
      <c r="A30" s="15"/>
      <c r="C30" s="346"/>
      <c r="D30" s="10" t="s">
        <v>447</v>
      </c>
      <c r="E30" s="7" t="s">
        <v>344</v>
      </c>
      <c r="F30" s="386" t="s">
        <v>424</v>
      </c>
      <c r="G30" s="490">
        <f>+'[1]форма 2.7.1. ВиВ'!$H$38</f>
        <v>278106.29754</v>
      </c>
      <c r="H30" s="490">
        <f>+'[1]форма 2.7.1. ВиВ'!$J$38</f>
        <v>4298.3805199999997</v>
      </c>
      <c r="I30" s="490">
        <f>+'[1]форма 2.7.1. ВиВ'!$I$38</f>
        <v>8764.7066099999993</v>
      </c>
      <c r="J30" s="490">
        <f>+'[1]форма 2.7.1. ВиВ'!$K$38</f>
        <v>0</v>
      </c>
      <c r="K30" s="325"/>
      <c r="L30" s="455"/>
      <c r="N30" s="556"/>
      <c r="O30" s="237"/>
      <c r="P30" s="237"/>
      <c r="S30" s="501"/>
      <c r="V30" s="466"/>
      <c r="AB30" s="47"/>
      <c r="AC30" s="47"/>
      <c r="AD30" s="47"/>
      <c r="AE30" s="47"/>
      <c r="AF30" s="47"/>
    </row>
    <row r="31" spans="1:32" s="191" customFormat="1" ht="22.5" x14ac:dyDescent="0.15">
      <c r="A31" s="15"/>
      <c r="C31" s="346"/>
      <c r="D31" s="10" t="s">
        <v>448</v>
      </c>
      <c r="E31" s="7" t="s">
        <v>345</v>
      </c>
      <c r="F31" s="386" t="s">
        <v>424</v>
      </c>
      <c r="G31" s="490">
        <f>+'[1]форма 2.7.1. ВиВ'!$H$39</f>
        <v>5976.0626299999994</v>
      </c>
      <c r="H31" s="490">
        <f>+'[1]форма 2.7.1. ВиВ'!$J$39</f>
        <v>91.255069999999989</v>
      </c>
      <c r="I31" s="490">
        <f>+'[1]форма 2.7.1. ВиВ'!$I$39</f>
        <v>184.90852000000001</v>
      </c>
      <c r="J31" s="490">
        <f>+'[1]форма 2.7.1. ВиВ'!$K$39</f>
        <v>0</v>
      </c>
      <c r="K31" s="325"/>
      <c r="L31" s="455"/>
      <c r="N31" s="556"/>
      <c r="O31" s="237"/>
      <c r="P31" s="237"/>
      <c r="S31" s="501"/>
      <c r="V31" s="466"/>
      <c r="AB31" s="47"/>
      <c r="AC31" s="47"/>
      <c r="AD31" s="47"/>
      <c r="AE31" s="47"/>
      <c r="AF31" s="47"/>
    </row>
    <row r="32" spans="1:32" s="191" customFormat="1" ht="18.75" x14ac:dyDescent="0.15">
      <c r="A32" s="15"/>
      <c r="C32" s="346"/>
      <c r="D32" s="10" t="s">
        <v>449</v>
      </c>
      <c r="E32" s="7" t="s">
        <v>450</v>
      </c>
      <c r="F32" s="386" t="s">
        <v>424</v>
      </c>
      <c r="G32" s="490">
        <f>+'[1]форма 2.7.1. ВиВ'!$H$40</f>
        <v>176396.21289000005</v>
      </c>
      <c r="H32" s="490">
        <f>+'[1]форма 2.7.1. ВиВ'!$J$40</f>
        <v>4026.8705800000007</v>
      </c>
      <c r="I32" s="490">
        <f>+'[1]форма 2.7.1. ВиВ'!$I$40</f>
        <v>6907.4220400000004</v>
      </c>
      <c r="J32" s="490">
        <f>+'[1]форма 2.7.1. ВиВ'!$K$40</f>
        <v>8.3999999999999993E-4</v>
      </c>
      <c r="K32" s="325" t="s">
        <v>451</v>
      </c>
      <c r="L32" s="455"/>
      <c r="N32" s="501"/>
      <c r="S32" s="501"/>
      <c r="V32" s="466"/>
      <c r="AB32" s="47"/>
      <c r="AC32" s="47"/>
      <c r="AD32" s="47"/>
      <c r="AE32" s="47"/>
      <c r="AF32" s="47"/>
    </row>
    <row r="33" spans="1:32" s="191" customFormat="1" ht="18.75" x14ac:dyDescent="0.15">
      <c r="A33" s="15"/>
      <c r="C33" s="346"/>
      <c r="D33" s="10" t="s">
        <v>452</v>
      </c>
      <c r="E33" s="6" t="s">
        <v>346</v>
      </c>
      <c r="F33" s="386" t="s">
        <v>424</v>
      </c>
      <c r="G33" s="490">
        <v>0</v>
      </c>
      <c r="H33" s="490">
        <v>0</v>
      </c>
      <c r="I33" s="490">
        <v>0</v>
      </c>
      <c r="J33" s="490">
        <v>0</v>
      </c>
      <c r="K33" s="325" t="s">
        <v>454</v>
      </c>
      <c r="L33" s="455"/>
      <c r="N33" s="501"/>
      <c r="S33" s="501"/>
      <c r="V33" s="466"/>
      <c r="AB33" s="47"/>
      <c r="AC33" s="47"/>
      <c r="AD33" s="47"/>
      <c r="AE33" s="47"/>
      <c r="AF33" s="47"/>
    </row>
    <row r="34" spans="1:32" s="191" customFormat="1" ht="18.75" x14ac:dyDescent="0.15">
      <c r="A34" s="15"/>
      <c r="C34" s="346"/>
      <c r="D34" s="10" t="s">
        <v>453</v>
      </c>
      <c r="E34" s="6" t="s">
        <v>347</v>
      </c>
      <c r="F34" s="386" t="s">
        <v>424</v>
      </c>
      <c r="G34" s="490">
        <v>0</v>
      </c>
      <c r="H34" s="490">
        <v>0</v>
      </c>
      <c r="I34" s="490">
        <v>0</v>
      </c>
      <c r="J34" s="490">
        <v>0</v>
      </c>
      <c r="K34" s="325" t="s">
        <v>455</v>
      </c>
      <c r="L34" s="455"/>
      <c r="N34" s="501"/>
      <c r="S34" s="501"/>
      <c r="V34" s="466"/>
      <c r="AB34" s="47"/>
      <c r="AC34" s="47"/>
      <c r="AD34" s="47"/>
      <c r="AE34" s="47"/>
      <c r="AF34" s="47"/>
    </row>
    <row r="35" spans="1:32" s="191" customFormat="1" ht="18.75" x14ac:dyDescent="0.15">
      <c r="A35" s="15"/>
      <c r="C35" s="346"/>
      <c r="D35" s="10" t="s">
        <v>457</v>
      </c>
      <c r="E35" s="7" t="s">
        <v>456</v>
      </c>
      <c r="F35" s="386" t="s">
        <v>424</v>
      </c>
      <c r="G35" s="490">
        <f>+'[1]форма 2.7.1. ВиВ'!$H$43</f>
        <v>43841.694590000006</v>
      </c>
      <c r="H35" s="490">
        <f>+'[1]форма 2.7.1. ВиВ'!$J$43</f>
        <v>150.31624000000002</v>
      </c>
      <c r="I35" s="490">
        <f>+'[1]форма 2.7.1. ВиВ'!$I$43</f>
        <v>892.3721700000001</v>
      </c>
      <c r="J35" s="490">
        <f>+'[1]форма 2.7.1. ВиВ'!$K$43</f>
        <v>1.32E-3</v>
      </c>
      <c r="K35" s="325" t="s">
        <v>460</v>
      </c>
      <c r="L35" s="455"/>
      <c r="N35" s="501"/>
      <c r="S35" s="501"/>
      <c r="V35" s="466"/>
      <c r="AB35" s="47"/>
      <c r="AC35" s="47"/>
      <c r="AD35" s="47"/>
      <c r="AE35" s="47"/>
      <c r="AF35" s="47"/>
    </row>
    <row r="36" spans="1:32" s="191" customFormat="1" ht="18.75" x14ac:dyDescent="0.15">
      <c r="A36" s="15"/>
      <c r="C36" s="346"/>
      <c r="D36" s="10" t="s">
        <v>458</v>
      </c>
      <c r="E36" s="6" t="s">
        <v>346</v>
      </c>
      <c r="F36" s="386" t="s">
        <v>424</v>
      </c>
      <c r="G36" s="490">
        <v>0</v>
      </c>
      <c r="H36" s="490">
        <v>0</v>
      </c>
      <c r="I36" s="490">
        <v>0</v>
      </c>
      <c r="J36" s="490">
        <v>0</v>
      </c>
      <c r="K36" s="325" t="s">
        <v>461</v>
      </c>
      <c r="L36" s="455"/>
      <c r="N36" s="501"/>
      <c r="S36" s="501"/>
      <c r="V36" s="466"/>
      <c r="AB36" s="47"/>
      <c r="AC36" s="47"/>
      <c r="AD36" s="47"/>
      <c r="AE36" s="47"/>
      <c r="AF36" s="47"/>
    </row>
    <row r="37" spans="1:32" s="191" customFormat="1" ht="18.75" x14ac:dyDescent="0.15">
      <c r="A37" s="15"/>
      <c r="C37" s="346"/>
      <c r="D37" s="10" t="s">
        <v>459</v>
      </c>
      <c r="E37" s="6" t="s">
        <v>347</v>
      </c>
      <c r="F37" s="386" t="s">
        <v>424</v>
      </c>
      <c r="G37" s="490">
        <v>0</v>
      </c>
      <c r="H37" s="490">
        <v>0</v>
      </c>
      <c r="I37" s="490">
        <v>0</v>
      </c>
      <c r="J37" s="490">
        <v>0</v>
      </c>
      <c r="K37" s="325" t="s">
        <v>462</v>
      </c>
      <c r="L37" s="455"/>
      <c r="N37" s="501"/>
      <c r="S37" s="501"/>
      <c r="V37" s="466"/>
      <c r="AB37" s="47"/>
      <c r="AC37" s="47"/>
      <c r="AD37" s="47"/>
      <c r="AE37" s="47"/>
      <c r="AF37" s="47"/>
    </row>
    <row r="38" spans="1:32" s="191" customFormat="1" ht="22.5" x14ac:dyDescent="0.15">
      <c r="A38" s="15"/>
      <c r="C38" s="346"/>
      <c r="D38" s="744" t="s">
        <v>464</v>
      </c>
      <c r="E38" s="7" t="s">
        <v>463</v>
      </c>
      <c r="F38" s="743" t="s">
        <v>424</v>
      </c>
      <c r="G38" s="490">
        <f>+'[1]форма 2.7.1. ВиВ'!$H$46</f>
        <v>157062.48047000001</v>
      </c>
      <c r="H38" s="490">
        <f>+'[1]форма 2.7.1. ВиВ'!$J$46</f>
        <v>2117.7537499999999</v>
      </c>
      <c r="I38" s="490">
        <f>+'[1]форма 2.7.1. ВиВ'!$I$46</f>
        <v>4698.8503799999989</v>
      </c>
      <c r="J38" s="490">
        <f>+'[1]форма 2.7.1. ВиВ'!$K$46</f>
        <v>0</v>
      </c>
      <c r="K38" s="325"/>
      <c r="L38" s="455"/>
      <c r="N38" s="501"/>
      <c r="S38" s="501"/>
      <c r="V38" s="466"/>
      <c r="AB38" s="47"/>
      <c r="AC38" s="47"/>
      <c r="AD38" s="47"/>
      <c r="AE38" s="47"/>
      <c r="AF38" s="47"/>
    </row>
    <row r="39" spans="1:32" s="191" customFormat="1" ht="45" x14ac:dyDescent="0.15">
      <c r="A39" s="15"/>
      <c r="C39" s="346"/>
      <c r="D39" s="745"/>
      <c r="E39" s="6" t="s">
        <v>348</v>
      </c>
      <c r="F39" s="732"/>
      <c r="G39" s="472" t="s">
        <v>669</v>
      </c>
      <c r="H39" s="472" t="s">
        <v>669</v>
      </c>
      <c r="I39" s="472" t="s">
        <v>669</v>
      </c>
      <c r="J39" s="472" t="s">
        <v>669</v>
      </c>
      <c r="K39" s="325"/>
      <c r="L39" s="455"/>
      <c r="N39" s="501">
        <f>nerr(MATCH("есть",List01_flag_index_1,0))</f>
        <v>0</v>
      </c>
      <c r="S39" s="501"/>
      <c r="V39" s="466"/>
      <c r="AB39" s="47"/>
      <c r="AC39" s="47"/>
      <c r="AD39" s="47"/>
      <c r="AE39" s="47"/>
      <c r="AF39" s="47"/>
    </row>
    <row r="40" spans="1:32" s="191" customFormat="1" ht="33.75" x14ac:dyDescent="0.15">
      <c r="A40" s="15"/>
      <c r="C40" s="346"/>
      <c r="D40" s="744" t="s">
        <v>465</v>
      </c>
      <c r="E40" s="7" t="s">
        <v>466</v>
      </c>
      <c r="F40" s="743" t="s">
        <v>424</v>
      </c>
      <c r="G40" s="490">
        <v>0</v>
      </c>
      <c r="H40" s="490">
        <v>0</v>
      </c>
      <c r="I40" s="490">
        <v>0</v>
      </c>
      <c r="J40" s="490">
        <v>0</v>
      </c>
      <c r="K40" s="325"/>
      <c r="L40" s="455"/>
      <c r="N40" s="501"/>
      <c r="S40" s="501"/>
      <c r="V40" s="466"/>
      <c r="AB40" s="47"/>
      <c r="AC40" s="47"/>
      <c r="AD40" s="47"/>
      <c r="AE40" s="47"/>
      <c r="AF40" s="47"/>
    </row>
    <row r="41" spans="1:32" s="191" customFormat="1" ht="45" x14ac:dyDescent="0.15">
      <c r="A41" s="15"/>
      <c r="C41" s="346"/>
      <c r="D41" s="745"/>
      <c r="E41" s="6" t="s">
        <v>348</v>
      </c>
      <c r="F41" s="732"/>
      <c r="G41" s="472" t="s">
        <v>669</v>
      </c>
      <c r="H41" s="472" t="s">
        <v>669</v>
      </c>
      <c r="I41" s="472" t="s">
        <v>669</v>
      </c>
      <c r="J41" s="472" t="s">
        <v>669</v>
      </c>
      <c r="K41" s="325"/>
      <c r="L41" s="455"/>
      <c r="N41" s="501">
        <f>nerr(MATCH("есть",List01_flag_index_2,0))</f>
        <v>0</v>
      </c>
      <c r="S41" s="501"/>
      <c r="V41" s="466"/>
      <c r="AB41" s="47"/>
      <c r="AC41" s="47"/>
      <c r="AD41" s="47"/>
      <c r="AE41" s="47"/>
      <c r="AF41" s="47"/>
    </row>
    <row r="42" spans="1:32" s="191" customFormat="1" ht="22.5" x14ac:dyDescent="0.15">
      <c r="A42" s="15"/>
      <c r="C42" s="346"/>
      <c r="D42" s="457" t="s">
        <v>467</v>
      </c>
      <c r="E42" s="2" t="s">
        <v>469</v>
      </c>
      <c r="F42" s="387" t="s">
        <v>424</v>
      </c>
      <c r="G42" s="465">
        <f>SUM(G43:G57)</f>
        <v>233615.81059000004</v>
      </c>
      <c r="H42" s="465">
        <f>SUM(H43:H57)</f>
        <v>1483.9789000000003</v>
      </c>
      <c r="I42" s="465">
        <f>SUM(I43:I57)</f>
        <v>4155.9283999999998</v>
      </c>
      <c r="J42" s="465">
        <f>SUM(J43:J57)</f>
        <v>124.25302999999998</v>
      </c>
      <c r="K42" s="325" t="s">
        <v>468</v>
      </c>
      <c r="L42" s="455"/>
      <c r="N42" s="501"/>
      <c r="S42" s="501"/>
      <c r="V42" s="466"/>
      <c r="AB42" s="47"/>
      <c r="AC42" s="47"/>
      <c r="AD42" s="47"/>
      <c r="AE42" s="47"/>
      <c r="AF42" s="47"/>
    </row>
    <row r="43" spans="1:32" s="191" customFormat="1" ht="33.75" customHeight="1" x14ac:dyDescent="0.15">
      <c r="A43" s="15"/>
      <c r="C43" s="346"/>
      <c r="D43" s="735" t="s">
        <v>645</v>
      </c>
      <c r="E43" s="736"/>
      <c r="F43" s="679"/>
      <c r="G43" s="539"/>
      <c r="H43" s="539"/>
      <c r="I43" s="539"/>
      <c r="J43" s="539"/>
      <c r="K43" s="458"/>
      <c r="L43" s="455"/>
      <c r="N43" s="501"/>
      <c r="S43" s="501"/>
      <c r="V43" s="466"/>
      <c r="AB43" s="47"/>
      <c r="AC43" s="47"/>
      <c r="AD43" s="47"/>
      <c r="AE43" s="47"/>
      <c r="AF43" s="47"/>
    </row>
    <row r="44" spans="1:32" s="191" customFormat="1" ht="15" customHeight="1" x14ac:dyDescent="0.15">
      <c r="A44" s="15"/>
      <c r="C44" s="169"/>
      <c r="D44" s="735"/>
      <c r="E44" s="736"/>
      <c r="F44" s="679"/>
      <c r="G44" s="540"/>
      <c r="H44" s="540"/>
      <c r="I44" s="540"/>
      <c r="J44" s="540"/>
      <c r="K44" s="459"/>
      <c r="L44" s="455"/>
      <c r="N44" s="501"/>
      <c r="S44" s="501" t="s">
        <v>349</v>
      </c>
      <c r="V44" s="466"/>
      <c r="AB44" s="47"/>
      <c r="AC44" s="47"/>
      <c r="AD44" s="47"/>
      <c r="AE44" s="47"/>
      <c r="AF44" s="47"/>
    </row>
    <row r="45" spans="1:32" s="493" customFormat="1" ht="22.5" x14ac:dyDescent="0.15">
      <c r="A45" s="631"/>
      <c r="C45" s="632" t="s">
        <v>1616</v>
      </c>
      <c r="D45" s="630" t="s">
        <v>1617</v>
      </c>
      <c r="E45" s="633" t="s">
        <v>1629</v>
      </c>
      <c r="F45" s="629" t="s">
        <v>424</v>
      </c>
      <c r="G45" s="537">
        <f>+'[1]форма 2.7.1. ВиВ'!$H51</f>
        <v>14027.564400000001</v>
      </c>
      <c r="H45" s="537">
        <f>+'[1]форма 2.7.1. ВиВ'!$J51</f>
        <v>261.45490999999998</v>
      </c>
      <c r="I45" s="537">
        <f>+'[1]форма 2.7.1. ВиВ'!$I51</f>
        <v>488.17934000000002</v>
      </c>
      <c r="J45" s="537">
        <f>+'[1]форма 2.7.1. ВиВ'!$K51</f>
        <v>0</v>
      </c>
      <c r="K45" s="545" t="s">
        <v>470</v>
      </c>
      <c r="L45" s="455"/>
      <c r="N45" s="501"/>
      <c r="S45" s="501"/>
      <c r="V45" s="466"/>
      <c r="AB45" s="47"/>
      <c r="AC45" s="47"/>
      <c r="AD45" s="47"/>
      <c r="AE45" s="47"/>
      <c r="AF45" s="47"/>
    </row>
    <row r="46" spans="1:32" s="493" customFormat="1" ht="22.5" x14ac:dyDescent="0.15">
      <c r="A46" s="631"/>
      <c r="C46" s="632" t="s">
        <v>1616</v>
      </c>
      <c r="D46" s="630" t="s">
        <v>1618</v>
      </c>
      <c r="E46" s="633" t="s">
        <v>1630</v>
      </c>
      <c r="F46" s="629" t="s">
        <v>424</v>
      </c>
      <c r="G46" s="537">
        <f>+'[1]форма 2.7.1. ВиВ'!$H52</f>
        <v>427.52166999999997</v>
      </c>
      <c r="H46" s="537">
        <f>+'[1]форма 2.7.1. ВиВ'!$J52</f>
        <v>5.7333699999999999</v>
      </c>
      <c r="I46" s="537">
        <f>+'[1]форма 2.7.1. ВиВ'!$I52</f>
        <v>12.898959999999999</v>
      </c>
      <c r="J46" s="537">
        <f>+'[1]форма 2.7.1. ВиВ'!$K52</f>
        <v>0</v>
      </c>
      <c r="K46" s="545" t="s">
        <v>470</v>
      </c>
      <c r="L46" s="455"/>
      <c r="N46" s="501"/>
      <c r="S46" s="501"/>
      <c r="V46" s="466"/>
      <c r="AB46" s="47"/>
      <c r="AC46" s="47"/>
      <c r="AD46" s="47"/>
      <c r="AE46" s="47"/>
      <c r="AF46" s="47"/>
    </row>
    <row r="47" spans="1:32" s="493" customFormat="1" ht="45" x14ac:dyDescent="0.15">
      <c r="A47" s="631"/>
      <c r="C47" s="632" t="s">
        <v>1616</v>
      </c>
      <c r="D47" s="630" t="s">
        <v>1619</v>
      </c>
      <c r="E47" s="634" t="s">
        <v>1631</v>
      </c>
      <c r="F47" s="629" t="s">
        <v>424</v>
      </c>
      <c r="G47" s="537">
        <f>+'[1]форма 2.7.1. ВиВ'!$H53</f>
        <v>85685.636100000003</v>
      </c>
      <c r="H47" s="537">
        <f>+'[1]форма 2.7.1. ВиВ'!$J53</f>
        <v>594.76480000000015</v>
      </c>
      <c r="I47" s="537">
        <f>+'[1]форма 2.7.1. ВиВ'!$I53</f>
        <v>848.53179999999952</v>
      </c>
      <c r="J47" s="537">
        <f>+'[1]форма 2.7.1. ВиВ'!$K53</f>
        <v>0</v>
      </c>
      <c r="K47" s="545" t="s">
        <v>470</v>
      </c>
      <c r="L47" s="455"/>
      <c r="N47" s="501"/>
      <c r="S47" s="501"/>
      <c r="V47" s="466"/>
      <c r="AB47" s="47"/>
      <c r="AC47" s="47"/>
      <c r="AD47" s="47"/>
      <c r="AE47" s="47"/>
      <c r="AF47" s="47"/>
    </row>
    <row r="48" spans="1:32" s="493" customFormat="1" ht="22.5" x14ac:dyDescent="0.15">
      <c r="A48" s="631"/>
      <c r="C48" s="632" t="s">
        <v>1616</v>
      </c>
      <c r="D48" s="630" t="s">
        <v>1620</v>
      </c>
      <c r="E48" s="635" t="s">
        <v>1632</v>
      </c>
      <c r="F48" s="629" t="s">
        <v>424</v>
      </c>
      <c r="G48" s="537">
        <f>+'[1]форма 2.7.1. ВиВ'!$H54</f>
        <v>0</v>
      </c>
      <c r="H48" s="537">
        <f>+'[1]форма 2.7.1. ВиВ'!$J54</f>
        <v>0</v>
      </c>
      <c r="I48" s="537">
        <f>+'[1]форма 2.7.1. ВиВ'!$I54</f>
        <v>0</v>
      </c>
      <c r="J48" s="537">
        <f>+'[1]форма 2.7.1. ВиВ'!$K54</f>
        <v>1.4000000000000001E-4</v>
      </c>
      <c r="K48" s="545" t="s">
        <v>470</v>
      </c>
      <c r="L48" s="455"/>
      <c r="N48" s="501"/>
      <c r="S48" s="501"/>
      <c r="V48" s="466"/>
      <c r="AB48" s="47"/>
      <c r="AC48" s="47"/>
      <c r="AD48" s="47"/>
      <c r="AE48" s="47"/>
      <c r="AF48" s="47"/>
    </row>
    <row r="49" spans="1:32" s="493" customFormat="1" ht="22.5" x14ac:dyDescent="0.15">
      <c r="A49" s="631"/>
      <c r="C49" s="632" t="s">
        <v>1616</v>
      </c>
      <c r="D49" s="630" t="s">
        <v>1621</v>
      </c>
      <c r="E49" s="633" t="s">
        <v>1633</v>
      </c>
      <c r="F49" s="629" t="s">
        <v>424</v>
      </c>
      <c r="G49" s="537">
        <f>+'[1]форма 2.7.1. ВиВ'!$H55</f>
        <v>4071.1758799999998</v>
      </c>
      <c r="H49" s="537">
        <f>+'[1]форма 2.7.1. ВиВ'!$J55</f>
        <v>48.894620000000003</v>
      </c>
      <c r="I49" s="537">
        <f>+'[1]форма 2.7.1. ВиВ'!$I55</f>
        <v>114.03235000000001</v>
      </c>
      <c r="J49" s="537">
        <f>+'[1]форма 2.7.1. ВиВ'!$K55</f>
        <v>0</v>
      </c>
      <c r="K49" s="545" t="s">
        <v>470</v>
      </c>
      <c r="L49" s="455"/>
      <c r="N49" s="501"/>
      <c r="S49" s="501"/>
      <c r="V49" s="466"/>
      <c r="AB49" s="47"/>
      <c r="AC49" s="47"/>
      <c r="AD49" s="47"/>
      <c r="AE49" s="47"/>
      <c r="AF49" s="47"/>
    </row>
    <row r="50" spans="1:32" s="493" customFormat="1" ht="22.5" x14ac:dyDescent="0.15">
      <c r="A50" s="631"/>
      <c r="C50" s="632" t="s">
        <v>1616</v>
      </c>
      <c r="D50" s="630" t="s">
        <v>1622</v>
      </c>
      <c r="E50" s="633" t="s">
        <v>1634</v>
      </c>
      <c r="F50" s="629" t="s">
        <v>424</v>
      </c>
      <c r="G50" s="537">
        <f>+'[1]форма 2.7.1. ВиВ'!$H56</f>
        <v>1636.41032</v>
      </c>
      <c r="H50" s="537">
        <f>+'[1]форма 2.7.1. ВиВ'!$J56</f>
        <v>35.235120000000002</v>
      </c>
      <c r="I50" s="537">
        <f>+'[1]форма 2.7.1. ВиВ'!$I56</f>
        <v>88.649449999999987</v>
      </c>
      <c r="J50" s="537">
        <f>+'[1]форма 2.7.1. ВиВ'!$K56</f>
        <v>0</v>
      </c>
      <c r="K50" s="545" t="s">
        <v>470</v>
      </c>
      <c r="L50" s="455"/>
      <c r="N50" s="501"/>
      <c r="S50" s="501"/>
      <c r="V50" s="466"/>
      <c r="AB50" s="47"/>
      <c r="AC50" s="47"/>
      <c r="AD50" s="47"/>
      <c r="AE50" s="47"/>
      <c r="AF50" s="47"/>
    </row>
    <row r="51" spans="1:32" s="493" customFormat="1" ht="22.5" x14ac:dyDescent="0.15">
      <c r="A51" s="631"/>
      <c r="C51" s="632" t="s">
        <v>1616</v>
      </c>
      <c r="D51" s="630" t="s">
        <v>1623</v>
      </c>
      <c r="E51" s="633" t="s">
        <v>1635</v>
      </c>
      <c r="F51" s="629" t="s">
        <v>424</v>
      </c>
      <c r="G51" s="537">
        <f>+'[1]форма 2.7.1. ВиВ'!$H57</f>
        <v>0</v>
      </c>
      <c r="H51" s="537">
        <f>+'[1]форма 2.7.1. ВиВ'!$J57</f>
        <v>0</v>
      </c>
      <c r="I51" s="537">
        <f>+'[1]форма 2.7.1. ВиВ'!$I57</f>
        <v>0</v>
      </c>
      <c r="J51" s="537">
        <f>+'[1]форма 2.7.1. ВиВ'!$K57</f>
        <v>0.13202</v>
      </c>
      <c r="K51" s="545" t="s">
        <v>470</v>
      </c>
      <c r="L51" s="455"/>
      <c r="N51" s="501"/>
      <c r="S51" s="501"/>
      <c r="V51" s="466"/>
      <c r="AB51" s="47"/>
      <c r="AC51" s="47"/>
      <c r="AD51" s="47"/>
      <c r="AE51" s="47"/>
      <c r="AF51" s="47"/>
    </row>
    <row r="52" spans="1:32" s="493" customFormat="1" ht="22.5" x14ac:dyDescent="0.15">
      <c r="A52" s="631"/>
      <c r="C52" s="632" t="s">
        <v>1616</v>
      </c>
      <c r="D52" s="630" t="s">
        <v>1624</v>
      </c>
      <c r="E52" s="633" t="s">
        <v>1636</v>
      </c>
      <c r="F52" s="629" t="s">
        <v>424</v>
      </c>
      <c r="G52" s="537">
        <f>+'[1]форма 2.7.1. ВиВ'!$H58</f>
        <v>110740.13751</v>
      </c>
      <c r="H52" s="537">
        <f>+'[1]форма 2.7.1. ВиВ'!$J58</f>
        <v>357.11637000000002</v>
      </c>
      <c r="I52" s="537">
        <f>+'[1]форма 2.7.1. ВиВ'!$I58</f>
        <v>2207.0434399999999</v>
      </c>
      <c r="J52" s="537">
        <f>+'[1]форма 2.7.1. ВиВ'!$K58</f>
        <v>0</v>
      </c>
      <c r="K52" s="545" t="s">
        <v>470</v>
      </c>
      <c r="L52" s="455"/>
      <c r="N52" s="501"/>
      <c r="S52" s="501"/>
      <c r="V52" s="466"/>
      <c r="AB52" s="47"/>
      <c r="AC52" s="47"/>
      <c r="AD52" s="47"/>
      <c r="AE52" s="47"/>
      <c r="AF52" s="47"/>
    </row>
    <row r="53" spans="1:32" s="493" customFormat="1" ht="22.5" x14ac:dyDescent="0.15">
      <c r="A53" s="631"/>
      <c r="C53" s="632" t="s">
        <v>1616</v>
      </c>
      <c r="D53" s="630" t="s">
        <v>1625</v>
      </c>
      <c r="E53" s="633" t="s">
        <v>1637</v>
      </c>
      <c r="F53" s="629" t="s">
        <v>424</v>
      </c>
      <c r="G53" s="537">
        <f>+'[1]форма 2.7.1. ВиВ'!$H59</f>
        <v>6355.1405000000004</v>
      </c>
      <c r="H53" s="537">
        <f>+'[1]форма 2.7.1. ВиВ'!$J59</f>
        <v>117.57905000000001</v>
      </c>
      <c r="I53" s="537">
        <f>+'[1]форма 2.7.1. ВиВ'!$I59</f>
        <v>219.40511999999998</v>
      </c>
      <c r="J53" s="537">
        <f>+'[1]форма 2.7.1. ВиВ'!$K59</f>
        <v>0</v>
      </c>
      <c r="K53" s="545" t="s">
        <v>470</v>
      </c>
      <c r="L53" s="455"/>
      <c r="N53" s="501"/>
      <c r="S53" s="501"/>
      <c r="V53" s="466"/>
      <c r="AB53" s="47"/>
      <c r="AC53" s="47"/>
      <c r="AD53" s="47"/>
      <c r="AE53" s="47"/>
      <c r="AF53" s="47"/>
    </row>
    <row r="54" spans="1:32" s="493" customFormat="1" ht="22.5" x14ac:dyDescent="0.15">
      <c r="A54" s="631"/>
      <c r="C54" s="632" t="s">
        <v>1616</v>
      </c>
      <c r="D54" s="630" t="s">
        <v>1626</v>
      </c>
      <c r="E54" s="633" t="s">
        <v>1638</v>
      </c>
      <c r="F54" s="629" t="s">
        <v>424</v>
      </c>
      <c r="G54" s="537">
        <f>+'[1]форма 2.7.1. ВиВ'!$H60</f>
        <v>3528.7597799999999</v>
      </c>
      <c r="H54" s="537">
        <f>+'[1]форма 2.7.1. ВиВ'!$J60</f>
        <v>60.718640000000008</v>
      </c>
      <c r="I54" s="537">
        <f>+'[1]форма 2.7.1. ВиВ'!$I60</f>
        <v>117.68474999999999</v>
      </c>
      <c r="J54" s="537">
        <f>+'[1]форма 2.7.1. ВиВ'!$K60</f>
        <v>0</v>
      </c>
      <c r="K54" s="545" t="s">
        <v>470</v>
      </c>
      <c r="L54" s="455"/>
      <c r="N54" s="501"/>
      <c r="S54" s="501"/>
      <c r="V54" s="466"/>
      <c r="AB54" s="47"/>
      <c r="AC54" s="47"/>
      <c r="AD54" s="47"/>
      <c r="AE54" s="47"/>
      <c r="AF54" s="47"/>
    </row>
    <row r="55" spans="1:32" s="493" customFormat="1" ht="33.75" x14ac:dyDescent="0.15">
      <c r="A55" s="631"/>
      <c r="C55" s="632" t="s">
        <v>1616</v>
      </c>
      <c r="D55" s="630" t="s">
        <v>1627</v>
      </c>
      <c r="E55" s="633" t="s">
        <v>1639</v>
      </c>
      <c r="F55" s="629" t="s">
        <v>424</v>
      </c>
      <c r="G55" s="537">
        <f>+'[1]форма 2.7.1. ВиВ'!$H61</f>
        <v>3340.8267199999996</v>
      </c>
      <c r="H55" s="537">
        <f>+'[1]форма 2.7.1. ВиВ'!$J61</f>
        <v>2.4820199999999999</v>
      </c>
      <c r="I55" s="537">
        <f>+'[1]форма 2.7.1. ВиВ'!$I61</f>
        <v>59.503190000000011</v>
      </c>
      <c r="J55" s="537">
        <f>+'[1]форма 2.7.1. ВиВ'!$K61</f>
        <v>3.9799999999999992E-3</v>
      </c>
      <c r="K55" s="545" t="s">
        <v>470</v>
      </c>
      <c r="L55" s="455"/>
      <c r="N55" s="501"/>
      <c r="S55" s="501"/>
      <c r="V55" s="466"/>
      <c r="AB55" s="47"/>
      <c r="AC55" s="47"/>
      <c r="AD55" s="47"/>
      <c r="AE55" s="47"/>
      <c r="AF55" s="47"/>
    </row>
    <row r="56" spans="1:32" s="493" customFormat="1" ht="22.5" x14ac:dyDescent="0.15">
      <c r="A56" s="631"/>
      <c r="C56" s="632" t="s">
        <v>1616</v>
      </c>
      <c r="D56" s="630" t="s">
        <v>1628</v>
      </c>
      <c r="E56" s="633" t="s">
        <v>1640</v>
      </c>
      <c r="F56" s="629" t="s">
        <v>424</v>
      </c>
      <c r="G56" s="537">
        <f>+'[1]форма 2.7.1. ВиВ'!$H62</f>
        <v>3802.6377099999991</v>
      </c>
      <c r="H56" s="537">
        <f>+'[1]форма 2.7.1. ВиВ'!$J62</f>
        <v>0</v>
      </c>
      <c r="I56" s="537">
        <f>+'[1]форма 2.7.1. ВиВ'!$I62</f>
        <v>0</v>
      </c>
      <c r="J56" s="537">
        <f>+'[1]форма 2.7.1. ВиВ'!$K62</f>
        <v>124.11688999999998</v>
      </c>
      <c r="K56" s="545" t="s">
        <v>470</v>
      </c>
      <c r="L56" s="455"/>
      <c r="N56" s="501"/>
      <c r="S56" s="501"/>
      <c r="V56" s="466"/>
      <c r="AB56" s="47"/>
      <c r="AC56" s="47"/>
      <c r="AD56" s="47"/>
      <c r="AE56" s="47"/>
      <c r="AF56" s="47"/>
    </row>
    <row r="57" spans="1:32" s="191" customFormat="1" ht="18.75" x14ac:dyDescent="0.15">
      <c r="A57" s="15"/>
      <c r="C57" s="169"/>
      <c r="D57" s="464"/>
      <c r="E57" s="188" t="s">
        <v>350</v>
      </c>
      <c r="F57" s="326"/>
      <c r="G57" s="328"/>
      <c r="H57" s="328"/>
      <c r="I57" s="328"/>
      <c r="J57" s="328"/>
      <c r="K57" s="460" t="s">
        <v>471</v>
      </c>
      <c r="L57" s="455"/>
      <c r="N57" s="501"/>
      <c r="S57" s="501"/>
      <c r="V57" s="466"/>
      <c r="AB57" s="47"/>
      <c r="AC57" s="47"/>
      <c r="AD57" s="47"/>
      <c r="AE57" s="47"/>
      <c r="AF57" s="47"/>
    </row>
    <row r="58" spans="1:32" s="191" customFormat="1" ht="22.5" x14ac:dyDescent="0.15">
      <c r="A58" s="15"/>
      <c r="C58" s="9"/>
      <c r="D58" s="10" t="s">
        <v>2</v>
      </c>
      <c r="E58" s="269" t="s">
        <v>351</v>
      </c>
      <c r="F58" s="386" t="s">
        <v>424</v>
      </c>
      <c r="G58" s="490">
        <f>+'[2]форма 2.7.1. ВиВ'!$H60</f>
        <v>309879.96899999998</v>
      </c>
      <c r="H58" s="490">
        <f>+'[2]форма 2.7.1. ВиВ'!$J60</f>
        <v>-15497.903</v>
      </c>
      <c r="I58" s="490">
        <f>+'[2]форма 2.7.1. ВиВ'!$I60</f>
        <v>-9317.2250000000004</v>
      </c>
      <c r="J58" s="490">
        <f>+'[2]форма 2.7.1. ВиВ'!$K60</f>
        <v>131.22</v>
      </c>
      <c r="K58" s="325"/>
      <c r="L58" s="455"/>
      <c r="N58" s="501"/>
      <c r="S58" s="501"/>
      <c r="V58" s="466"/>
      <c r="AB58" s="47"/>
      <c r="AC58" s="47"/>
      <c r="AD58" s="47"/>
      <c r="AE58" s="47"/>
      <c r="AF58" s="47"/>
    </row>
    <row r="59" spans="1:32" s="191" customFormat="1" ht="33.75" x14ac:dyDescent="0.15">
      <c r="A59" s="15"/>
      <c r="C59" s="346"/>
      <c r="D59" s="10" t="s">
        <v>259</v>
      </c>
      <c r="E59" s="7" t="s">
        <v>474</v>
      </c>
      <c r="F59" s="386" t="s">
        <v>424</v>
      </c>
      <c r="G59" s="490">
        <v>595113.07999999996</v>
      </c>
      <c r="H59" s="490">
        <v>0</v>
      </c>
      <c r="I59" s="490">
        <v>0</v>
      </c>
      <c r="J59" s="490">
        <v>0</v>
      </c>
      <c r="K59" s="325"/>
      <c r="L59" s="455"/>
      <c r="N59" s="501"/>
      <c r="S59" s="501"/>
      <c r="V59" s="466"/>
      <c r="AB59" s="47"/>
      <c r="AC59" s="47"/>
      <c r="AD59" s="47"/>
      <c r="AE59" s="47"/>
      <c r="AF59" s="47"/>
    </row>
    <row r="60" spans="1:32" s="191" customFormat="1" ht="18.75" x14ac:dyDescent="0.15">
      <c r="A60" s="15"/>
      <c r="C60" s="346"/>
      <c r="D60" s="10" t="s">
        <v>12</v>
      </c>
      <c r="E60" s="269" t="s">
        <v>352</v>
      </c>
      <c r="F60" s="386" t="s">
        <v>424</v>
      </c>
      <c r="G60" s="490">
        <f>+'[2]форма 2.7.1. ВиВ'!$H62</f>
        <v>593798.44999999995</v>
      </c>
      <c r="H60" s="490">
        <f>+'[2]форма 2.7.1. ВиВ'!$J62</f>
        <v>579.07000000000005</v>
      </c>
      <c r="I60" s="490">
        <f>+'[2]форма 2.7.1. ВиВ'!$I62</f>
        <v>0</v>
      </c>
      <c r="J60" s="490">
        <f>+'[2]форма 2.7.1. ВиВ'!$K62</f>
        <v>0</v>
      </c>
      <c r="K60" s="325"/>
      <c r="L60" s="455"/>
      <c r="N60" s="501"/>
      <c r="S60" s="501"/>
      <c r="V60" s="466"/>
      <c r="AB60" s="47"/>
      <c r="AC60" s="47"/>
      <c r="AD60" s="47"/>
      <c r="AE60" s="47"/>
      <c r="AF60" s="47"/>
    </row>
    <row r="61" spans="1:32" s="191" customFormat="1" ht="22.5" x14ac:dyDescent="0.15">
      <c r="A61" s="15"/>
      <c r="C61" s="346"/>
      <c r="D61" s="10" t="s">
        <v>269</v>
      </c>
      <c r="E61" s="7" t="s">
        <v>475</v>
      </c>
      <c r="F61" s="386" t="s">
        <v>424</v>
      </c>
      <c r="G61" s="490">
        <f>+'[2]форма 2.7.1. ВиВ'!$H63</f>
        <v>593798.44999999995</v>
      </c>
      <c r="H61" s="490">
        <f>+'[2]форма 2.7.1. ВиВ'!$J63</f>
        <v>579.07000000000005</v>
      </c>
      <c r="I61" s="490">
        <f>+'[2]форма 2.7.1. ВиВ'!$I63</f>
        <v>0</v>
      </c>
      <c r="J61" s="490">
        <f>+'[2]форма 2.7.1. ВиВ'!$K63</f>
        <v>0</v>
      </c>
      <c r="K61" s="325"/>
      <c r="L61" s="455"/>
      <c r="N61" s="501"/>
      <c r="S61" s="501"/>
      <c r="V61" s="466"/>
      <c r="AB61" s="47"/>
      <c r="AC61" s="47"/>
      <c r="AD61" s="47"/>
      <c r="AE61" s="47"/>
      <c r="AF61" s="47"/>
    </row>
    <row r="62" spans="1:32" s="191" customFormat="1" ht="22.5" x14ac:dyDescent="0.15">
      <c r="A62" s="15"/>
      <c r="C62" s="346"/>
      <c r="D62" s="10" t="s">
        <v>477</v>
      </c>
      <c r="E62" s="6" t="s">
        <v>476</v>
      </c>
      <c r="F62" s="386" t="s">
        <v>424</v>
      </c>
      <c r="G62" s="490">
        <f>+'[2]форма 2.7.1. ВиВ'!$H64</f>
        <v>606522.18999999994</v>
      </c>
      <c r="H62" s="490">
        <f>+'[2]форма 2.7.1. ВиВ'!$J64</f>
        <v>579.07000000000005</v>
      </c>
      <c r="I62" s="490">
        <f>+'[2]форма 2.7.1. ВиВ'!$I64</f>
        <v>0</v>
      </c>
      <c r="J62" s="490">
        <f>+'[2]форма 2.7.1. ВиВ'!$K64</f>
        <v>0</v>
      </c>
      <c r="K62" s="325"/>
      <c r="L62" s="455"/>
      <c r="N62" s="501"/>
      <c r="S62" s="501"/>
      <c r="V62" s="466"/>
      <c r="AB62" s="47"/>
      <c r="AC62" s="47"/>
      <c r="AD62" s="47"/>
      <c r="AE62" s="47"/>
      <c r="AF62" s="47"/>
    </row>
    <row r="63" spans="1:32" s="191" customFormat="1" ht="22.5" x14ac:dyDescent="0.15">
      <c r="A63" s="15"/>
      <c r="C63" s="346"/>
      <c r="D63" s="10" t="s">
        <v>478</v>
      </c>
      <c r="E63" s="6" t="s">
        <v>479</v>
      </c>
      <c r="F63" s="386" t="s">
        <v>424</v>
      </c>
      <c r="G63" s="490">
        <f>+'[2]форма 2.7.1. ВиВ'!$H65</f>
        <v>-12723.74</v>
      </c>
      <c r="H63" s="490">
        <f>+'[2]форма 2.7.1. ВиВ'!$J65</f>
        <v>0</v>
      </c>
      <c r="I63" s="490">
        <f>+'[2]форма 2.7.1. ВиВ'!$I65</f>
        <v>0</v>
      </c>
      <c r="J63" s="490">
        <f>+'[2]форма 2.7.1. ВиВ'!$K65</f>
        <v>0</v>
      </c>
      <c r="K63" s="325"/>
      <c r="L63" s="455"/>
      <c r="N63" s="501"/>
      <c r="S63" s="501"/>
      <c r="V63" s="466"/>
      <c r="AB63" s="47"/>
      <c r="AC63" s="47"/>
      <c r="AD63" s="47"/>
      <c r="AE63" s="47"/>
      <c r="AF63" s="47"/>
    </row>
    <row r="64" spans="1:32" s="191" customFormat="1" ht="22.5" x14ac:dyDescent="0.15">
      <c r="A64" s="15"/>
      <c r="C64" s="346"/>
      <c r="D64" s="10" t="s">
        <v>473</v>
      </c>
      <c r="E64" s="7" t="s">
        <v>480</v>
      </c>
      <c r="F64" s="386" t="s">
        <v>424</v>
      </c>
      <c r="G64" s="490">
        <f>+'[2]форма 2.7.1. ВиВ'!$H66</f>
        <v>0</v>
      </c>
      <c r="H64" s="490">
        <f>+'[2]форма 2.7.1. ВиВ'!$J66</f>
        <v>0</v>
      </c>
      <c r="I64" s="490">
        <f>+'[2]форма 2.7.1. ВиВ'!$I66</f>
        <v>0</v>
      </c>
      <c r="J64" s="490">
        <f>+'[2]форма 2.7.1. ВиВ'!$K66</f>
        <v>0</v>
      </c>
      <c r="K64" s="325"/>
      <c r="L64" s="455"/>
      <c r="N64" s="501"/>
      <c r="S64" s="501"/>
      <c r="V64" s="466"/>
      <c r="AB64" s="47"/>
      <c r="AC64" s="47"/>
      <c r="AD64" s="47"/>
      <c r="AE64" s="47"/>
      <c r="AF64" s="47"/>
    </row>
    <row r="65" spans="1:32" s="191" customFormat="1" ht="22.5" x14ac:dyDescent="0.15">
      <c r="A65" s="15"/>
      <c r="C65" s="346"/>
      <c r="D65" s="10" t="s">
        <v>13</v>
      </c>
      <c r="E65" s="269" t="s">
        <v>481</v>
      </c>
      <c r="F65" s="386" t="s">
        <v>424</v>
      </c>
      <c r="G65" s="490">
        <f>+G17-G18</f>
        <v>359826.99408000009</v>
      </c>
      <c r="H65" s="490">
        <f>+H17-H18</f>
        <v>-17560.23085</v>
      </c>
      <c r="I65" s="490">
        <f>+I17-I18</f>
        <v>-11664.27821</v>
      </c>
      <c r="J65" s="490">
        <f>+'[1]форма 2.7.1. ВиВ'!$K$120</f>
        <v>133.10910999999999</v>
      </c>
      <c r="K65" s="325"/>
      <c r="L65" s="455"/>
      <c r="N65" s="501"/>
      <c r="S65" s="501"/>
      <c r="V65" s="466"/>
      <c r="AB65" s="47"/>
      <c r="AC65" s="47"/>
      <c r="AD65" s="47"/>
      <c r="AE65" s="47"/>
      <c r="AF65" s="47"/>
    </row>
    <row r="66" spans="1:32" s="191" customFormat="1" ht="67.5" x14ac:dyDescent="0.15">
      <c r="A66" s="15"/>
      <c r="C66" s="346"/>
      <c r="D66" s="10" t="s">
        <v>31</v>
      </c>
      <c r="E66" s="269" t="s">
        <v>353</v>
      </c>
      <c r="F66" s="386" t="s">
        <v>251</v>
      </c>
      <c r="G66" s="469" t="s">
        <v>1641</v>
      </c>
      <c r="H66" s="469" t="s">
        <v>1641</v>
      </c>
      <c r="I66" s="469" t="s">
        <v>1641</v>
      </c>
      <c r="J66" s="469" t="s">
        <v>1641</v>
      </c>
      <c r="K66" s="325" t="s">
        <v>491</v>
      </c>
      <c r="L66" s="455"/>
      <c r="N66" s="501"/>
      <c r="S66" s="501"/>
      <c r="V66" s="466"/>
      <c r="AB66" s="47"/>
      <c r="AC66" s="47"/>
      <c r="AD66" s="47"/>
      <c r="AE66" s="47"/>
      <c r="AF66" s="47"/>
    </row>
    <row r="67" spans="1:32" s="191" customFormat="1" ht="18.75" x14ac:dyDescent="0.15">
      <c r="A67" s="15"/>
      <c r="C67" s="346"/>
      <c r="D67" s="10" t="s">
        <v>32</v>
      </c>
      <c r="E67" s="269" t="s">
        <v>482</v>
      </c>
      <c r="F67" s="386" t="s">
        <v>483</v>
      </c>
      <c r="G67" s="3">
        <v>65103.254509269929</v>
      </c>
      <c r="H67" s="3">
        <v>74.454950730073918</v>
      </c>
      <c r="I67" s="3">
        <v>1332.53883</v>
      </c>
      <c r="J67" s="3">
        <v>0.52800000000000002</v>
      </c>
      <c r="K67" s="325"/>
      <c r="L67" s="455"/>
      <c r="N67" s="501"/>
      <c r="S67" s="501"/>
      <c r="V67" s="466"/>
      <c r="AB67" s="47"/>
      <c r="AC67" s="47"/>
      <c r="AD67" s="47"/>
      <c r="AE67" s="47"/>
      <c r="AF67" s="47"/>
    </row>
    <row r="68" spans="1:32" s="191" customFormat="1" ht="18.75" x14ac:dyDescent="0.15">
      <c r="A68" s="15"/>
      <c r="C68" s="346"/>
      <c r="D68" s="10" t="s">
        <v>354</v>
      </c>
      <c r="E68" s="269" t="s">
        <v>484</v>
      </c>
      <c r="F68" s="386" t="s">
        <v>483</v>
      </c>
      <c r="G68" s="3">
        <v>0</v>
      </c>
      <c r="H68" s="3">
        <v>0</v>
      </c>
      <c r="I68" s="3">
        <v>0</v>
      </c>
      <c r="J68" s="3">
        <v>0</v>
      </c>
      <c r="K68" s="325"/>
      <c r="L68" s="455"/>
      <c r="N68" s="501"/>
      <c r="S68" s="501"/>
      <c r="V68" s="466"/>
      <c r="AB68" s="47"/>
      <c r="AC68" s="47"/>
      <c r="AD68" s="47"/>
      <c r="AE68" s="47"/>
      <c r="AF68" s="47"/>
    </row>
    <row r="69" spans="1:32" s="191" customFormat="1" ht="18.75" x14ac:dyDescent="0.15">
      <c r="A69" s="15"/>
      <c r="C69" s="9"/>
      <c r="D69" s="10" t="s">
        <v>355</v>
      </c>
      <c r="E69" s="269" t="s">
        <v>485</v>
      </c>
      <c r="F69" s="386" t="s">
        <v>483</v>
      </c>
      <c r="G69" s="3">
        <v>65103.782509269928</v>
      </c>
      <c r="H69" s="3">
        <v>74.454950730073918</v>
      </c>
      <c r="I69" s="3">
        <v>1332.53883</v>
      </c>
      <c r="J69" s="3">
        <v>0</v>
      </c>
      <c r="K69" s="325"/>
      <c r="L69" s="455"/>
      <c r="N69" s="501"/>
      <c r="S69" s="501"/>
      <c r="V69" s="466"/>
      <c r="AB69" s="47"/>
      <c r="AC69" s="47"/>
      <c r="AD69" s="47"/>
      <c r="AE69" s="47"/>
      <c r="AF69" s="47"/>
    </row>
    <row r="70" spans="1:32" s="191" customFormat="1" ht="18.75" x14ac:dyDescent="0.15">
      <c r="A70" s="15"/>
      <c r="C70" s="346"/>
      <c r="D70" s="10" t="s">
        <v>356</v>
      </c>
      <c r="E70" s="269" t="s">
        <v>486</v>
      </c>
      <c r="F70" s="386" t="s">
        <v>483</v>
      </c>
      <c r="G70" s="3">
        <f>G71+G72</f>
        <v>53350.404017000001</v>
      </c>
      <c r="H70" s="3">
        <f>H71+H72</f>
        <v>61.013872999999997</v>
      </c>
      <c r="I70" s="3">
        <f>I71+I72</f>
        <v>1332.53883</v>
      </c>
      <c r="J70" s="3">
        <f>J71+J72</f>
        <v>0.52800000000000002</v>
      </c>
      <c r="K70" s="325" t="s">
        <v>492</v>
      </c>
      <c r="L70" s="455"/>
      <c r="N70" s="501"/>
      <c r="S70" s="501"/>
      <c r="V70" s="466"/>
      <c r="AB70" s="47"/>
      <c r="AC70" s="47"/>
      <c r="AD70" s="47"/>
      <c r="AE70" s="47"/>
      <c r="AF70" s="47"/>
    </row>
    <row r="71" spans="1:32" ht="22.5" x14ac:dyDescent="0.15">
      <c r="C71" s="346"/>
      <c r="D71" s="10" t="s">
        <v>487</v>
      </c>
      <c r="E71" s="7" t="s">
        <v>489</v>
      </c>
      <c r="F71" s="386" t="s">
        <v>483</v>
      </c>
      <c r="G71" s="3">
        <v>44526.305703518039</v>
      </c>
      <c r="H71" s="3">
        <v>35.67492038599017</v>
      </c>
      <c r="I71" s="3">
        <v>1250.1944834144788</v>
      </c>
      <c r="J71" s="3">
        <v>0.52800000000000002</v>
      </c>
      <c r="K71" s="325"/>
      <c r="L71" s="455"/>
    </row>
    <row r="72" spans="1:32" ht="22.5" x14ac:dyDescent="0.15">
      <c r="C72" s="346"/>
      <c r="D72" s="10" t="s">
        <v>488</v>
      </c>
      <c r="E72" s="7" t="s">
        <v>490</v>
      </c>
      <c r="F72" s="386" t="s">
        <v>483</v>
      </c>
      <c r="G72" s="3">
        <v>8824.0983134819635</v>
      </c>
      <c r="H72" s="3">
        <v>25.338952614009827</v>
      </c>
      <c r="I72" s="3">
        <v>82.344346585521137</v>
      </c>
      <c r="J72" s="3">
        <v>0</v>
      </c>
      <c r="K72" s="325"/>
      <c r="L72" s="455"/>
    </row>
    <row r="73" spans="1:32" ht="18.75" x14ac:dyDescent="0.15">
      <c r="C73" s="346"/>
      <c r="D73" s="10" t="s">
        <v>357</v>
      </c>
      <c r="E73" s="269" t="s">
        <v>493</v>
      </c>
      <c r="F73" s="386" t="s">
        <v>393</v>
      </c>
      <c r="G73" s="490">
        <v>6.4267876400293895</v>
      </c>
      <c r="H73" s="490">
        <v>0</v>
      </c>
      <c r="I73" s="490">
        <v>0</v>
      </c>
      <c r="J73" s="490">
        <v>0</v>
      </c>
      <c r="K73" s="325"/>
      <c r="L73" s="455"/>
    </row>
    <row r="74" spans="1:32" ht="22.5" x14ac:dyDescent="0.15">
      <c r="C74" s="346"/>
      <c r="D74" s="10" t="s">
        <v>358</v>
      </c>
      <c r="E74" s="269" t="s">
        <v>361</v>
      </c>
      <c r="F74" s="386" t="s">
        <v>664</v>
      </c>
      <c r="G74" s="490">
        <v>205.2</v>
      </c>
      <c r="H74" s="490">
        <v>5.4</v>
      </c>
      <c r="I74" s="490">
        <v>8.6999999999999993</v>
      </c>
      <c r="J74" s="490">
        <v>0</v>
      </c>
      <c r="K74" s="325"/>
      <c r="L74" s="455"/>
    </row>
    <row r="75" spans="1:32" ht="33.75" x14ac:dyDescent="0.15">
      <c r="C75" s="346"/>
      <c r="D75" s="10" t="s">
        <v>359</v>
      </c>
      <c r="E75" s="269" t="s">
        <v>494</v>
      </c>
      <c r="F75" s="386" t="s">
        <v>665</v>
      </c>
      <c r="G75" s="3">
        <f>G22/G70</f>
        <v>0.61242256714051402</v>
      </c>
      <c r="H75" s="3">
        <f>H22/H70</f>
        <v>8.9605795814539935</v>
      </c>
      <c r="I75" s="3">
        <f>I22/I70</f>
        <v>0.82234607777699431</v>
      </c>
      <c r="J75" s="3">
        <v>0</v>
      </c>
      <c r="K75" s="325"/>
      <c r="L75" s="455"/>
    </row>
    <row r="76" spans="1:32" ht="18.75" x14ac:dyDescent="0.15">
      <c r="C76" s="346"/>
      <c r="D76" s="10" t="s">
        <v>360</v>
      </c>
      <c r="E76" s="269" t="s">
        <v>495</v>
      </c>
      <c r="F76" s="386" t="s">
        <v>393</v>
      </c>
      <c r="G76" s="490">
        <v>5.7269551980446396</v>
      </c>
      <c r="H76" s="490">
        <v>0</v>
      </c>
      <c r="I76" s="490">
        <v>0</v>
      </c>
      <c r="J76" s="490">
        <v>0</v>
      </c>
      <c r="K76" s="325" t="s">
        <v>499</v>
      </c>
      <c r="L76" s="455"/>
    </row>
    <row r="77" spans="1:32" ht="18.75" x14ac:dyDescent="0.15">
      <c r="C77" s="346"/>
      <c r="D77" s="10" t="s">
        <v>498</v>
      </c>
      <c r="E77" s="7" t="s">
        <v>496</v>
      </c>
      <c r="F77" s="386" t="s">
        <v>393</v>
      </c>
      <c r="G77" s="490">
        <v>5.7269551980446396</v>
      </c>
      <c r="H77" s="490">
        <v>0</v>
      </c>
      <c r="I77" s="490">
        <v>0</v>
      </c>
      <c r="J77" s="490">
        <v>0</v>
      </c>
      <c r="K77" s="325" t="s">
        <v>500</v>
      </c>
      <c r="L77" s="455"/>
    </row>
    <row r="78" spans="1:32" ht="22.5" x14ac:dyDescent="0.15">
      <c r="C78" s="346"/>
      <c r="D78" s="10" t="s">
        <v>362</v>
      </c>
      <c r="E78" s="269" t="s">
        <v>497</v>
      </c>
      <c r="F78" s="386" t="s">
        <v>393</v>
      </c>
      <c r="G78" s="490">
        <v>70.411824520627547</v>
      </c>
      <c r="H78" s="490">
        <v>0</v>
      </c>
      <c r="I78" s="490">
        <v>0</v>
      </c>
      <c r="J78" s="490">
        <v>0</v>
      </c>
      <c r="K78" s="325" t="s">
        <v>501</v>
      </c>
      <c r="L78" s="455"/>
    </row>
    <row r="79" spans="1:32" ht="18.75" hidden="1" x14ac:dyDescent="0.15">
      <c r="C79" s="346"/>
      <c r="D79" s="735" t="s">
        <v>646</v>
      </c>
      <c r="E79" s="742"/>
      <c r="F79" s="743"/>
      <c r="G79" s="539"/>
      <c r="H79" s="539"/>
      <c r="I79" s="539"/>
      <c r="J79" s="539"/>
      <c r="K79" s="460"/>
      <c r="L79" s="455"/>
    </row>
    <row r="80" spans="1:32" ht="18.75" hidden="1" x14ac:dyDescent="0.15">
      <c r="C80" s="169"/>
      <c r="D80" s="735"/>
      <c r="E80" s="742"/>
      <c r="F80" s="732"/>
      <c r="G80" s="540"/>
      <c r="H80" s="540"/>
      <c r="I80" s="540"/>
      <c r="J80" s="540"/>
      <c r="K80" s="461"/>
      <c r="L80" s="455"/>
    </row>
    <row r="81" spans="1:32" ht="22.5" x14ac:dyDescent="0.15">
      <c r="C81" s="169"/>
      <c r="D81" s="464"/>
      <c r="E81" s="193" t="s">
        <v>504</v>
      </c>
      <c r="F81" s="326"/>
      <c r="G81" s="328"/>
      <c r="H81" s="328"/>
      <c r="I81" s="328"/>
      <c r="J81" s="328"/>
      <c r="K81" s="462" t="s">
        <v>503</v>
      </c>
      <c r="L81" s="455"/>
    </row>
    <row r="82" spans="1:32" ht="11.25" hidden="1" x14ac:dyDescent="0.15">
      <c r="C82" s="346"/>
      <c r="D82" s="396"/>
      <c r="E82" s="395"/>
      <c r="F82" s="388"/>
      <c r="G82" s="397"/>
      <c r="H82" s="397"/>
      <c r="I82" s="397"/>
      <c r="J82" s="397"/>
      <c r="K82" s="397"/>
    </row>
    <row r="83" spans="1:32" ht="10.5" customHeight="1" x14ac:dyDescent="0.15">
      <c r="C83" s="346"/>
    </row>
    <row r="84" spans="1:32" ht="10.5" customHeight="1" x14ac:dyDescent="0.15">
      <c r="C84" s="346"/>
      <c r="D84" s="398"/>
      <c r="E84" s="740"/>
      <c r="F84" s="740"/>
      <c r="G84" s="740"/>
      <c r="H84" s="608"/>
      <c r="I84" s="608"/>
      <c r="J84" s="608"/>
      <c r="K84" s="399"/>
    </row>
    <row r="85" spans="1:32" s="402" customFormat="1" ht="10.5" customHeight="1" x14ac:dyDescent="0.15">
      <c r="A85" s="400"/>
      <c r="B85" s="302"/>
      <c r="C85" s="401"/>
      <c r="L85" s="191"/>
      <c r="M85" s="191"/>
      <c r="N85" s="501"/>
      <c r="O85" s="191"/>
      <c r="P85" s="191"/>
      <c r="Q85" s="191"/>
      <c r="R85" s="191"/>
      <c r="S85" s="501"/>
      <c r="T85" s="191"/>
      <c r="U85" s="191"/>
      <c r="V85" s="466"/>
      <c r="W85" s="191"/>
      <c r="X85" s="191"/>
      <c r="Y85" s="191"/>
      <c r="Z85" s="191"/>
      <c r="AA85" s="191"/>
      <c r="AB85" s="47"/>
      <c r="AC85" s="403"/>
      <c r="AD85" s="403"/>
      <c r="AE85" s="403"/>
      <c r="AF85" s="403"/>
    </row>
    <row r="86" spans="1:32" s="402" customFormat="1" ht="10.5" customHeight="1" x14ac:dyDescent="0.15">
      <c r="A86" s="400"/>
      <c r="B86" s="302"/>
      <c r="C86" s="401"/>
      <c r="L86" s="191"/>
      <c r="M86" s="191"/>
      <c r="N86" s="501"/>
      <c r="O86" s="191"/>
      <c r="P86" s="191"/>
      <c r="Q86" s="191"/>
      <c r="R86" s="191"/>
      <c r="S86" s="501"/>
      <c r="T86" s="191"/>
      <c r="U86" s="191"/>
      <c r="V86" s="466"/>
      <c r="W86" s="191"/>
      <c r="X86" s="191"/>
      <c r="Y86" s="191"/>
      <c r="Z86" s="191"/>
      <c r="AA86" s="191"/>
      <c r="AB86" s="47"/>
      <c r="AC86" s="403"/>
      <c r="AD86" s="403"/>
      <c r="AE86" s="403"/>
      <c r="AF86" s="403"/>
    </row>
    <row r="87" spans="1:32" s="402" customFormat="1" ht="10.5" customHeight="1" x14ac:dyDescent="0.15">
      <c r="A87" s="400"/>
      <c r="B87" s="302"/>
      <c r="C87" s="401"/>
      <c r="L87" s="191"/>
      <c r="M87" s="191"/>
      <c r="N87" s="501"/>
      <c r="O87" s="191"/>
      <c r="P87" s="191"/>
      <c r="Q87" s="191"/>
      <c r="R87" s="191"/>
      <c r="S87" s="501"/>
      <c r="T87" s="191"/>
      <c r="U87" s="191"/>
      <c r="V87" s="466"/>
      <c r="W87" s="191"/>
      <c r="X87" s="191"/>
      <c r="Y87" s="191"/>
      <c r="Z87" s="191"/>
      <c r="AA87" s="191"/>
      <c r="AB87" s="47"/>
      <c r="AC87" s="403"/>
      <c r="AD87" s="403"/>
      <c r="AE87" s="403"/>
      <c r="AF87" s="403"/>
    </row>
    <row r="88" spans="1:32" s="402" customFormat="1" ht="10.5" customHeight="1" x14ac:dyDescent="0.15">
      <c r="A88" s="400"/>
      <c r="B88" s="302"/>
      <c r="C88" s="401"/>
      <c r="G88" s="403" t="str">
        <f>IF(G17-G18 &lt;&gt;G65,"WARNING","")</f>
        <v/>
      </c>
      <c r="H88" s="403" t="str">
        <f>IF(H17-H18 &lt;&gt;H65,"WARNING","")</f>
        <v/>
      </c>
      <c r="I88" s="403" t="str">
        <f>IF(I17-I18 &lt;&gt;I65,"WARNING","")</f>
        <v/>
      </c>
      <c r="J88" s="403" t="str">
        <f>IF(J17-J18 &lt;&gt;J65,"WARNING","")</f>
        <v>WARNING</v>
      </c>
      <c r="L88" s="191"/>
      <c r="M88" s="191"/>
      <c r="N88" s="501"/>
      <c r="O88" s="191"/>
      <c r="P88" s="191"/>
      <c r="Q88" s="191"/>
      <c r="R88" s="191"/>
      <c r="S88" s="501"/>
      <c r="T88" s="191"/>
      <c r="U88" s="191"/>
      <c r="V88" s="466"/>
      <c r="W88" s="191"/>
      <c r="X88" s="191"/>
      <c r="Y88" s="191"/>
      <c r="Z88" s="191"/>
      <c r="AA88" s="191"/>
      <c r="AB88" s="47"/>
      <c r="AC88" s="403"/>
      <c r="AD88" s="403"/>
      <c r="AE88" s="403"/>
      <c r="AF88" s="403"/>
    </row>
    <row r="89" spans="1:32" s="402" customFormat="1" ht="10.5" customHeight="1" x14ac:dyDescent="0.15">
      <c r="A89" s="400"/>
      <c r="B89" s="302"/>
      <c r="C89" s="401"/>
      <c r="L89" s="191"/>
      <c r="M89" s="191"/>
      <c r="N89" s="501"/>
      <c r="O89" s="191"/>
      <c r="P89" s="191"/>
      <c r="Q89" s="191"/>
      <c r="R89" s="191"/>
      <c r="S89" s="501"/>
      <c r="T89" s="191"/>
      <c r="U89" s="191"/>
      <c r="V89" s="466"/>
      <c r="W89" s="191"/>
      <c r="X89" s="191"/>
      <c r="Y89" s="191"/>
      <c r="Z89" s="191"/>
      <c r="AA89" s="191"/>
      <c r="AB89" s="47"/>
      <c r="AC89" s="403"/>
      <c r="AD89" s="403"/>
      <c r="AE89" s="403"/>
      <c r="AF89" s="403"/>
    </row>
    <row r="90" spans="1:32" s="402" customFormat="1" ht="10.5" customHeight="1" x14ac:dyDescent="0.15">
      <c r="A90" s="400"/>
      <c r="B90" s="302"/>
      <c r="C90" s="401"/>
      <c r="L90" s="191"/>
      <c r="M90" s="191"/>
      <c r="N90" s="501"/>
      <c r="O90" s="191"/>
      <c r="P90" s="191"/>
      <c r="Q90" s="191"/>
      <c r="R90" s="191"/>
      <c r="S90" s="501"/>
      <c r="T90" s="191"/>
      <c r="U90" s="191"/>
      <c r="V90" s="466"/>
      <c r="W90" s="191"/>
      <c r="X90" s="191"/>
      <c r="Y90" s="191"/>
      <c r="Z90" s="191"/>
      <c r="AA90" s="191"/>
      <c r="AB90" s="47"/>
      <c r="AC90" s="403"/>
      <c r="AD90" s="403"/>
      <c r="AE90" s="403"/>
      <c r="AF90" s="403"/>
    </row>
    <row r="91" spans="1:32" s="402" customFormat="1" ht="10.5" customHeight="1" x14ac:dyDescent="0.15">
      <c r="A91" s="400"/>
      <c r="B91" s="302"/>
      <c r="C91" s="401"/>
      <c r="L91" s="191"/>
      <c r="M91" s="191"/>
      <c r="N91" s="501"/>
      <c r="O91" s="191"/>
      <c r="P91" s="191"/>
      <c r="Q91" s="191"/>
      <c r="R91" s="191"/>
      <c r="S91" s="501"/>
      <c r="T91" s="191"/>
      <c r="U91" s="191"/>
      <c r="V91" s="466"/>
      <c r="W91" s="191"/>
      <c r="X91" s="191"/>
      <c r="Y91" s="191"/>
      <c r="Z91" s="191"/>
      <c r="AA91" s="191"/>
      <c r="AB91" s="47"/>
      <c r="AC91" s="403"/>
      <c r="AD91" s="403"/>
      <c r="AE91" s="403"/>
      <c r="AF91" s="403"/>
    </row>
    <row r="92" spans="1:32" s="402" customFormat="1" ht="10.5" customHeight="1" x14ac:dyDescent="0.15">
      <c r="A92" s="400"/>
      <c r="B92" s="302"/>
      <c r="C92" s="401"/>
      <c r="L92" s="191"/>
      <c r="M92" s="191"/>
      <c r="N92" s="501"/>
      <c r="O92" s="191"/>
      <c r="P92" s="191"/>
      <c r="Q92" s="191"/>
      <c r="R92" s="191"/>
      <c r="S92" s="501"/>
      <c r="T92" s="191"/>
      <c r="U92" s="191"/>
      <c r="V92" s="466"/>
      <c r="W92" s="191"/>
      <c r="X92" s="191"/>
      <c r="Y92" s="191"/>
      <c r="Z92" s="191"/>
      <c r="AA92" s="191"/>
      <c r="AB92" s="47"/>
      <c r="AC92" s="403"/>
      <c r="AD92" s="403"/>
      <c r="AE92" s="403"/>
      <c r="AF92" s="403"/>
    </row>
    <row r="93" spans="1:32" s="402" customFormat="1" ht="10.5" customHeight="1" x14ac:dyDescent="0.15">
      <c r="A93" s="400"/>
      <c r="B93" s="302"/>
      <c r="C93" s="401"/>
      <c r="L93" s="191"/>
      <c r="M93" s="191"/>
      <c r="N93" s="501"/>
      <c r="O93" s="191"/>
      <c r="P93" s="191"/>
      <c r="Q93" s="191"/>
      <c r="R93" s="191"/>
      <c r="S93" s="501"/>
      <c r="T93" s="191"/>
      <c r="U93" s="191"/>
      <c r="V93" s="466"/>
      <c r="W93" s="191"/>
      <c r="X93" s="191"/>
      <c r="Y93" s="191"/>
      <c r="Z93" s="191"/>
      <c r="AA93" s="191"/>
      <c r="AB93" s="47"/>
      <c r="AC93" s="403"/>
      <c r="AD93" s="403"/>
      <c r="AE93" s="403"/>
      <c r="AF93" s="403"/>
    </row>
    <row r="94" spans="1:32" s="402" customFormat="1" ht="10.5" customHeight="1" x14ac:dyDescent="0.15">
      <c r="A94" s="400"/>
      <c r="B94" s="302"/>
      <c r="C94" s="401"/>
      <c r="L94" s="191"/>
      <c r="M94" s="191"/>
      <c r="N94" s="501"/>
      <c r="O94" s="191"/>
      <c r="P94" s="191"/>
      <c r="Q94" s="191"/>
      <c r="R94" s="191"/>
      <c r="S94" s="501"/>
      <c r="T94" s="191"/>
      <c r="U94" s="191"/>
      <c r="V94" s="466"/>
      <c r="W94" s="191"/>
      <c r="X94" s="191"/>
      <c r="Y94" s="191"/>
      <c r="Z94" s="191"/>
      <c r="AA94" s="191"/>
      <c r="AB94" s="47"/>
      <c r="AC94" s="403"/>
      <c r="AD94" s="403"/>
      <c r="AE94" s="403"/>
      <c r="AF94" s="403"/>
    </row>
    <row r="95" spans="1:32" s="402" customFormat="1" ht="10.5" customHeight="1" x14ac:dyDescent="0.15">
      <c r="A95" s="400"/>
      <c r="B95" s="302"/>
      <c r="C95" s="401"/>
      <c r="L95" s="191"/>
      <c r="M95" s="191"/>
      <c r="N95" s="501"/>
      <c r="O95" s="191"/>
      <c r="P95" s="191"/>
      <c r="Q95" s="191"/>
      <c r="R95" s="191"/>
      <c r="S95" s="501"/>
      <c r="T95" s="191"/>
      <c r="U95" s="191"/>
      <c r="V95" s="466"/>
      <c r="W95" s="191"/>
      <c r="X95" s="191"/>
      <c r="Y95" s="191"/>
      <c r="Z95" s="191"/>
      <c r="AA95" s="191"/>
      <c r="AB95" s="47"/>
      <c r="AC95" s="403"/>
      <c r="AD95" s="403"/>
      <c r="AE95" s="403"/>
      <c r="AF95" s="403"/>
    </row>
    <row r="96" spans="1:32" s="402" customFormat="1" ht="10.5" customHeight="1" x14ac:dyDescent="0.15">
      <c r="A96" s="400"/>
      <c r="B96" s="302"/>
      <c r="C96" s="401"/>
      <c r="L96" s="191"/>
      <c r="M96" s="191"/>
      <c r="N96" s="501"/>
      <c r="O96" s="191"/>
      <c r="P96" s="191"/>
      <c r="Q96" s="191"/>
      <c r="R96" s="191"/>
      <c r="S96" s="501"/>
      <c r="T96" s="191"/>
      <c r="U96" s="191"/>
      <c r="V96" s="466"/>
      <c r="W96" s="191"/>
      <c r="X96" s="191"/>
      <c r="Y96" s="191"/>
      <c r="Z96" s="191"/>
      <c r="AA96" s="191"/>
      <c r="AB96" s="47"/>
      <c r="AC96" s="403"/>
      <c r="AD96" s="403"/>
      <c r="AE96" s="403"/>
      <c r="AF96" s="403"/>
    </row>
    <row r="97" spans="1:32" s="402" customFormat="1" ht="10.5" customHeight="1" x14ac:dyDescent="0.15">
      <c r="A97" s="400"/>
      <c r="B97" s="302"/>
      <c r="C97" s="401"/>
      <c r="L97" s="191"/>
      <c r="M97" s="191"/>
      <c r="N97" s="501"/>
      <c r="O97" s="191"/>
      <c r="P97" s="191"/>
      <c r="Q97" s="191"/>
      <c r="R97" s="191"/>
      <c r="S97" s="501"/>
      <c r="T97" s="191"/>
      <c r="U97" s="191"/>
      <c r="V97" s="466"/>
      <c r="W97" s="191"/>
      <c r="X97" s="191"/>
      <c r="Y97" s="191"/>
      <c r="Z97" s="191"/>
      <c r="AA97" s="191"/>
      <c r="AB97" s="47"/>
      <c r="AC97" s="403"/>
      <c r="AD97" s="403"/>
      <c r="AE97" s="403"/>
      <c r="AF97" s="403"/>
    </row>
    <row r="98" spans="1:32" s="402" customFormat="1" ht="10.5" customHeight="1" x14ac:dyDescent="0.15">
      <c r="A98" s="400"/>
      <c r="B98" s="302"/>
      <c r="C98" s="401"/>
      <c r="L98" s="191"/>
      <c r="M98" s="191"/>
      <c r="N98" s="501"/>
      <c r="O98" s="191"/>
      <c r="P98" s="191"/>
      <c r="Q98" s="191"/>
      <c r="R98" s="191"/>
      <c r="S98" s="501"/>
      <c r="T98" s="191"/>
      <c r="U98" s="191"/>
      <c r="V98" s="466"/>
      <c r="W98" s="191"/>
      <c r="X98" s="191"/>
      <c r="Y98" s="191"/>
      <c r="Z98" s="191"/>
      <c r="AA98" s="191"/>
      <c r="AB98" s="47"/>
      <c r="AC98" s="403"/>
      <c r="AD98" s="403"/>
      <c r="AE98" s="403"/>
      <c r="AF98" s="403"/>
    </row>
    <row r="99" spans="1:32" s="402" customFormat="1" ht="10.5" customHeight="1" x14ac:dyDescent="0.15">
      <c r="A99" s="400"/>
      <c r="B99" s="302"/>
      <c r="C99" s="401"/>
      <c r="L99" s="191"/>
      <c r="M99" s="191"/>
      <c r="N99" s="501"/>
      <c r="O99" s="191"/>
      <c r="P99" s="191"/>
      <c r="Q99" s="191"/>
      <c r="R99" s="191"/>
      <c r="S99" s="501"/>
      <c r="T99" s="191"/>
      <c r="U99" s="191"/>
      <c r="V99" s="466"/>
      <c r="W99" s="191"/>
      <c r="X99" s="191"/>
      <c r="Y99" s="191"/>
      <c r="Z99" s="191"/>
      <c r="AA99" s="191"/>
      <c r="AB99" s="47"/>
      <c r="AC99" s="403"/>
      <c r="AD99" s="403"/>
      <c r="AE99" s="403"/>
      <c r="AF99" s="403"/>
    </row>
    <row r="100" spans="1:32" s="402" customFormat="1" ht="10.5" customHeight="1" x14ac:dyDescent="0.15">
      <c r="A100" s="400"/>
      <c r="B100" s="302"/>
      <c r="C100" s="401"/>
      <c r="L100" s="191"/>
      <c r="M100" s="191"/>
      <c r="N100" s="501"/>
      <c r="O100" s="191"/>
      <c r="P100" s="191"/>
      <c r="Q100" s="191"/>
      <c r="R100" s="191"/>
      <c r="S100" s="501"/>
      <c r="T100" s="191"/>
      <c r="U100" s="191"/>
      <c r="V100" s="466"/>
      <c r="W100" s="191"/>
      <c r="X100" s="191"/>
      <c r="Y100" s="191"/>
      <c r="Z100" s="191"/>
      <c r="AA100" s="191"/>
      <c r="AB100" s="47"/>
      <c r="AC100" s="403"/>
      <c r="AD100" s="403"/>
      <c r="AE100" s="403"/>
      <c r="AF100" s="403"/>
    </row>
    <row r="101" spans="1:32" s="402" customFormat="1" ht="10.5" customHeight="1" x14ac:dyDescent="0.15">
      <c r="A101" s="400"/>
      <c r="B101" s="302"/>
      <c r="C101" s="401"/>
      <c r="L101" s="191"/>
      <c r="M101" s="191"/>
      <c r="N101" s="501"/>
      <c r="O101" s="191"/>
      <c r="P101" s="191"/>
      <c r="Q101" s="191"/>
      <c r="R101" s="191"/>
      <c r="S101" s="501"/>
      <c r="T101" s="191"/>
      <c r="U101" s="191"/>
      <c r="V101" s="466"/>
      <c r="W101" s="191"/>
      <c r="X101" s="191"/>
      <c r="Y101" s="191"/>
      <c r="Z101" s="191"/>
      <c r="AA101" s="191"/>
      <c r="AB101" s="47"/>
      <c r="AC101" s="403"/>
      <c r="AD101" s="403"/>
      <c r="AE101" s="403"/>
      <c r="AF101" s="403"/>
    </row>
    <row r="102" spans="1:32" s="402" customFormat="1" ht="10.5" customHeight="1" x14ac:dyDescent="0.15">
      <c r="A102" s="400"/>
      <c r="B102" s="302"/>
      <c r="C102" s="401"/>
      <c r="L102" s="191"/>
      <c r="M102" s="191"/>
      <c r="N102" s="501"/>
      <c r="O102" s="191"/>
      <c r="P102" s="191"/>
      <c r="Q102" s="191"/>
      <c r="R102" s="191"/>
      <c r="S102" s="501"/>
      <c r="T102" s="191"/>
      <c r="U102" s="191"/>
      <c r="V102" s="466"/>
      <c r="W102" s="191"/>
      <c r="X102" s="191"/>
      <c r="Y102" s="191"/>
      <c r="Z102" s="191"/>
      <c r="AA102" s="191"/>
      <c r="AB102" s="47"/>
      <c r="AC102" s="403"/>
      <c r="AD102" s="403"/>
      <c r="AE102" s="403"/>
      <c r="AF102" s="403"/>
    </row>
    <row r="103" spans="1:32" s="402" customFormat="1" ht="10.5" customHeight="1" x14ac:dyDescent="0.15">
      <c r="A103" s="400"/>
      <c r="B103" s="302"/>
      <c r="C103" s="401"/>
      <c r="L103" s="191"/>
      <c r="M103" s="191"/>
      <c r="N103" s="501"/>
      <c r="O103" s="191"/>
      <c r="P103" s="191"/>
      <c r="Q103" s="191"/>
      <c r="R103" s="191"/>
      <c r="S103" s="501"/>
      <c r="T103" s="191"/>
      <c r="U103" s="191"/>
      <c r="V103" s="466"/>
      <c r="W103" s="191"/>
      <c r="X103" s="191"/>
      <c r="Y103" s="191"/>
      <c r="Z103" s="191"/>
      <c r="AA103" s="191"/>
      <c r="AB103" s="47"/>
      <c r="AC103" s="403"/>
      <c r="AD103" s="403"/>
      <c r="AE103" s="403"/>
      <c r="AF103" s="403"/>
    </row>
    <row r="104" spans="1:32" s="402" customFormat="1" ht="10.5" customHeight="1" x14ac:dyDescent="0.15">
      <c r="A104" s="400"/>
      <c r="B104" s="302"/>
      <c r="C104" s="401"/>
      <c r="L104" s="191"/>
      <c r="M104" s="191"/>
      <c r="N104" s="501"/>
      <c r="O104" s="191"/>
      <c r="P104" s="191"/>
      <c r="Q104" s="191"/>
      <c r="R104" s="191"/>
      <c r="S104" s="501"/>
      <c r="T104" s="191"/>
      <c r="U104" s="191"/>
      <c r="V104" s="466"/>
      <c r="W104" s="191"/>
      <c r="X104" s="191"/>
      <c r="Y104" s="191"/>
      <c r="Z104" s="191"/>
      <c r="AA104" s="191"/>
      <c r="AB104" s="47"/>
      <c r="AC104" s="403"/>
      <c r="AD104" s="403"/>
      <c r="AE104" s="403"/>
      <c r="AF104" s="403"/>
    </row>
    <row r="105" spans="1:32" s="402" customFormat="1" ht="10.5" customHeight="1" x14ac:dyDescent="0.15">
      <c r="A105" s="400"/>
      <c r="B105" s="302"/>
      <c r="C105" s="401"/>
      <c r="L105" s="191"/>
      <c r="M105" s="191"/>
      <c r="N105" s="501"/>
      <c r="O105" s="191"/>
      <c r="P105" s="191"/>
      <c r="Q105" s="191"/>
      <c r="R105" s="191"/>
      <c r="S105" s="501"/>
      <c r="T105" s="191"/>
      <c r="U105" s="191"/>
      <c r="V105" s="466"/>
      <c r="W105" s="191"/>
      <c r="X105" s="191"/>
      <c r="Y105" s="191"/>
      <c r="Z105" s="191"/>
      <c r="AA105" s="191"/>
      <c r="AB105" s="47"/>
      <c r="AC105" s="403"/>
      <c r="AD105" s="403"/>
      <c r="AE105" s="403"/>
      <c r="AF105" s="403"/>
    </row>
    <row r="106" spans="1:32" s="402" customFormat="1" ht="10.5" customHeight="1" x14ac:dyDescent="0.15">
      <c r="A106" s="400"/>
      <c r="B106" s="302"/>
      <c r="C106" s="401"/>
      <c r="L106" s="191"/>
      <c r="M106" s="191"/>
      <c r="N106" s="501"/>
      <c r="O106" s="191"/>
      <c r="P106" s="191"/>
      <c r="Q106" s="191"/>
      <c r="R106" s="191"/>
      <c r="S106" s="501"/>
      <c r="T106" s="191"/>
      <c r="U106" s="191"/>
      <c r="V106" s="466"/>
      <c r="W106" s="191"/>
      <c r="X106" s="191"/>
      <c r="Y106" s="191"/>
      <c r="Z106" s="191"/>
      <c r="AA106" s="191"/>
      <c r="AB106" s="47"/>
      <c r="AC106" s="403"/>
      <c r="AD106" s="403"/>
      <c r="AE106" s="403"/>
      <c r="AF106" s="403"/>
    </row>
    <row r="107" spans="1:32" s="402" customFormat="1" ht="10.5" customHeight="1" x14ac:dyDescent="0.15">
      <c r="A107" s="400"/>
      <c r="B107" s="302"/>
      <c r="C107" s="401"/>
      <c r="L107" s="191"/>
      <c r="M107" s="191"/>
      <c r="N107" s="501"/>
      <c r="O107" s="191"/>
      <c r="P107" s="191"/>
      <c r="Q107" s="191"/>
      <c r="R107" s="191"/>
      <c r="S107" s="501"/>
      <c r="T107" s="191"/>
      <c r="U107" s="191"/>
      <c r="V107" s="466"/>
      <c r="W107" s="191"/>
      <c r="X107" s="191"/>
      <c r="Y107" s="191"/>
      <c r="Z107" s="191"/>
      <c r="AA107" s="191"/>
      <c r="AB107" s="47"/>
      <c r="AC107" s="403"/>
      <c r="AD107" s="403"/>
      <c r="AE107" s="403"/>
      <c r="AF107" s="403"/>
    </row>
    <row r="108" spans="1:32" s="402" customFormat="1" ht="10.5" customHeight="1" x14ac:dyDescent="0.15">
      <c r="A108" s="400"/>
      <c r="B108" s="302"/>
      <c r="C108" s="401"/>
      <c r="L108" s="191"/>
      <c r="M108" s="191"/>
      <c r="N108" s="501"/>
      <c r="O108" s="191"/>
      <c r="P108" s="191"/>
      <c r="Q108" s="191"/>
      <c r="R108" s="191"/>
      <c r="S108" s="501"/>
      <c r="T108" s="191"/>
      <c r="U108" s="191"/>
      <c r="V108" s="466"/>
      <c r="W108" s="191"/>
      <c r="X108" s="191"/>
      <c r="Y108" s="191"/>
      <c r="Z108" s="191"/>
      <c r="AA108" s="191"/>
      <c r="AB108" s="47"/>
      <c r="AC108" s="403"/>
      <c r="AD108" s="403"/>
      <c r="AE108" s="403"/>
      <c r="AF108" s="403"/>
    </row>
    <row r="109" spans="1:32" s="402" customFormat="1" ht="10.5" customHeight="1" x14ac:dyDescent="0.15">
      <c r="A109" s="400"/>
      <c r="B109" s="302"/>
      <c r="C109" s="401"/>
      <c r="L109" s="191"/>
      <c r="M109" s="191"/>
      <c r="N109" s="501"/>
      <c r="O109" s="191"/>
      <c r="P109" s="191"/>
      <c r="Q109" s="191"/>
      <c r="R109" s="191"/>
      <c r="S109" s="501"/>
      <c r="T109" s="191"/>
      <c r="U109" s="191"/>
      <c r="V109" s="466"/>
      <c r="W109" s="191"/>
      <c r="X109" s="191"/>
      <c r="Y109" s="191"/>
      <c r="Z109" s="191"/>
      <c r="AA109" s="191"/>
      <c r="AB109" s="47"/>
      <c r="AC109" s="403"/>
      <c r="AD109" s="403"/>
      <c r="AE109" s="403"/>
      <c r="AF109" s="403"/>
    </row>
    <row r="110" spans="1:32" s="402" customFormat="1" ht="10.5" customHeight="1" x14ac:dyDescent="0.15">
      <c r="A110" s="400"/>
      <c r="B110" s="302"/>
      <c r="C110" s="401"/>
      <c r="L110" s="191"/>
      <c r="M110" s="191"/>
      <c r="N110" s="501"/>
      <c r="O110" s="191"/>
      <c r="P110" s="191"/>
      <c r="Q110" s="191"/>
      <c r="R110" s="191"/>
      <c r="S110" s="501"/>
      <c r="T110" s="191"/>
      <c r="U110" s="191"/>
      <c r="V110" s="466"/>
      <c r="W110" s="191"/>
      <c r="X110" s="191"/>
      <c r="Y110" s="191"/>
      <c r="Z110" s="191"/>
      <c r="AA110" s="191"/>
      <c r="AB110" s="47"/>
      <c r="AC110" s="403"/>
      <c r="AD110" s="403"/>
      <c r="AE110" s="403"/>
      <c r="AF110" s="403"/>
    </row>
    <row r="111" spans="1:32" s="402" customFormat="1" ht="10.5" customHeight="1" x14ac:dyDescent="0.15">
      <c r="A111" s="400"/>
      <c r="B111" s="302"/>
      <c r="C111" s="401"/>
      <c r="L111" s="191"/>
      <c r="M111" s="191"/>
      <c r="N111" s="501"/>
      <c r="O111" s="191"/>
      <c r="P111" s="191"/>
      <c r="Q111" s="191"/>
      <c r="R111" s="191"/>
      <c r="S111" s="501"/>
      <c r="T111" s="191"/>
      <c r="U111" s="191"/>
      <c r="V111" s="466"/>
      <c r="W111" s="191"/>
      <c r="X111" s="191"/>
      <c r="Y111" s="191"/>
      <c r="Z111" s="191"/>
      <c r="AA111" s="191"/>
      <c r="AB111" s="47"/>
      <c r="AC111" s="403"/>
      <c r="AD111" s="403"/>
      <c r="AE111" s="403"/>
      <c r="AF111" s="403"/>
    </row>
    <row r="112" spans="1:32" s="402" customFormat="1" ht="10.5" customHeight="1" x14ac:dyDescent="0.15">
      <c r="A112" s="400"/>
      <c r="B112" s="302"/>
      <c r="C112" s="401"/>
      <c r="L112" s="191"/>
      <c r="M112" s="191"/>
      <c r="N112" s="501"/>
      <c r="O112" s="191"/>
      <c r="P112" s="191"/>
      <c r="Q112" s="191"/>
      <c r="R112" s="191"/>
      <c r="S112" s="501"/>
      <c r="T112" s="191"/>
      <c r="U112" s="191"/>
      <c r="V112" s="466"/>
      <c r="W112" s="191"/>
      <c r="X112" s="191"/>
      <c r="Y112" s="191"/>
      <c r="Z112" s="191"/>
      <c r="AA112" s="191"/>
      <c r="AB112" s="47"/>
      <c r="AC112" s="403"/>
      <c r="AD112" s="403"/>
      <c r="AE112" s="403"/>
      <c r="AF112" s="403"/>
    </row>
    <row r="113" spans="1:32" s="402" customFormat="1" ht="10.5" customHeight="1" x14ac:dyDescent="0.15">
      <c r="A113" s="400"/>
      <c r="B113" s="302"/>
      <c r="C113" s="401"/>
      <c r="L113" s="191"/>
      <c r="M113" s="191"/>
      <c r="N113" s="501"/>
      <c r="O113" s="191"/>
      <c r="P113" s="191"/>
      <c r="Q113" s="191"/>
      <c r="R113" s="191"/>
      <c r="S113" s="501"/>
      <c r="T113" s="191"/>
      <c r="U113" s="191"/>
      <c r="V113" s="466"/>
      <c r="W113" s="191"/>
      <c r="X113" s="191"/>
      <c r="Y113" s="191"/>
      <c r="Z113" s="191"/>
      <c r="AA113" s="191"/>
      <c r="AB113" s="47"/>
      <c r="AC113" s="403"/>
      <c r="AD113" s="403"/>
      <c r="AE113" s="403"/>
      <c r="AF113" s="403"/>
    </row>
    <row r="114" spans="1:32" s="402" customFormat="1" ht="10.5" customHeight="1" x14ac:dyDescent="0.15">
      <c r="A114" s="400"/>
      <c r="B114" s="302"/>
      <c r="C114" s="401"/>
      <c r="L114" s="191"/>
      <c r="M114" s="191"/>
      <c r="N114" s="501"/>
      <c r="O114" s="191"/>
      <c r="P114" s="191"/>
      <c r="Q114" s="191"/>
      <c r="R114" s="191"/>
      <c r="S114" s="501"/>
      <c r="T114" s="191"/>
      <c r="U114" s="191"/>
      <c r="V114" s="466"/>
      <c r="W114" s="191"/>
      <c r="X114" s="191"/>
      <c r="Y114" s="191"/>
      <c r="Z114" s="191"/>
      <c r="AA114" s="191"/>
      <c r="AB114" s="47"/>
      <c r="AC114" s="403"/>
      <c r="AD114" s="403"/>
      <c r="AE114" s="403"/>
      <c r="AF114" s="403"/>
    </row>
    <row r="115" spans="1:32" s="402" customFormat="1" ht="10.5" customHeight="1" x14ac:dyDescent="0.15">
      <c r="A115" s="400"/>
      <c r="B115" s="302"/>
      <c r="C115" s="401"/>
      <c r="L115" s="191"/>
      <c r="M115" s="191"/>
      <c r="N115" s="501"/>
      <c r="O115" s="191"/>
      <c r="P115" s="191"/>
      <c r="Q115" s="191"/>
      <c r="R115" s="191"/>
      <c r="S115" s="501"/>
      <c r="T115" s="191"/>
      <c r="U115" s="191"/>
      <c r="V115" s="466"/>
      <c r="W115" s="191"/>
      <c r="X115" s="191"/>
      <c r="Y115" s="191"/>
      <c r="Z115" s="191"/>
      <c r="AA115" s="191"/>
      <c r="AB115" s="47"/>
      <c r="AC115" s="403"/>
      <c r="AD115" s="403"/>
      <c r="AE115" s="403"/>
      <c r="AF115" s="403"/>
    </row>
    <row r="116" spans="1:32" s="402" customFormat="1" ht="10.5" customHeight="1" x14ac:dyDescent="0.15">
      <c r="A116" s="400"/>
      <c r="B116" s="302"/>
      <c r="C116" s="401"/>
      <c r="L116" s="191"/>
      <c r="M116" s="191"/>
      <c r="N116" s="501"/>
      <c r="O116" s="191"/>
      <c r="P116" s="191"/>
      <c r="Q116" s="191"/>
      <c r="R116" s="191"/>
      <c r="S116" s="501"/>
      <c r="T116" s="191"/>
      <c r="U116" s="191"/>
      <c r="V116" s="466"/>
      <c r="W116" s="191"/>
      <c r="X116" s="191"/>
      <c r="Y116" s="191"/>
      <c r="Z116" s="191"/>
      <c r="AA116" s="191"/>
      <c r="AB116" s="47"/>
      <c r="AC116" s="403"/>
      <c r="AD116" s="403"/>
      <c r="AE116" s="403"/>
      <c r="AF116" s="403"/>
    </row>
    <row r="117" spans="1:32" s="402" customFormat="1" ht="10.5" customHeight="1" x14ac:dyDescent="0.15">
      <c r="A117" s="400"/>
      <c r="B117" s="302"/>
      <c r="C117" s="401"/>
      <c r="L117" s="191"/>
      <c r="M117" s="191"/>
      <c r="N117" s="501"/>
      <c r="O117" s="191"/>
      <c r="P117" s="191"/>
      <c r="Q117" s="191"/>
      <c r="R117" s="191"/>
      <c r="S117" s="501"/>
      <c r="T117" s="191"/>
      <c r="U117" s="191"/>
      <c r="V117" s="466"/>
      <c r="W117" s="191"/>
      <c r="X117" s="191"/>
      <c r="Y117" s="191"/>
      <c r="Z117" s="191"/>
      <c r="AA117" s="191"/>
      <c r="AB117" s="47"/>
      <c r="AC117" s="403"/>
      <c r="AD117" s="403"/>
      <c r="AE117" s="403"/>
      <c r="AF117" s="403"/>
    </row>
    <row r="118" spans="1:32" s="402" customFormat="1" ht="10.5" customHeight="1" x14ac:dyDescent="0.15">
      <c r="A118" s="400"/>
      <c r="B118" s="302"/>
      <c r="C118" s="401"/>
      <c r="L118" s="191"/>
      <c r="M118" s="191"/>
      <c r="N118" s="501"/>
      <c r="O118" s="191"/>
      <c r="P118" s="191"/>
      <c r="Q118" s="191"/>
      <c r="R118" s="191"/>
      <c r="S118" s="501"/>
      <c r="T118" s="191"/>
      <c r="U118" s="191"/>
      <c r="V118" s="466"/>
      <c r="W118" s="191"/>
      <c r="X118" s="191"/>
      <c r="Y118" s="191"/>
      <c r="Z118" s="191"/>
      <c r="AA118" s="191"/>
      <c r="AB118" s="47"/>
      <c r="AC118" s="403"/>
      <c r="AD118" s="403"/>
      <c r="AE118" s="403"/>
      <c r="AF118" s="403"/>
    </row>
    <row r="119" spans="1:32" s="402" customFormat="1" ht="10.5" customHeight="1" x14ac:dyDescent="0.15">
      <c r="A119" s="400"/>
      <c r="B119" s="302"/>
      <c r="C119" s="401"/>
      <c r="L119" s="191"/>
      <c r="M119" s="191"/>
      <c r="N119" s="501"/>
      <c r="O119" s="191"/>
      <c r="P119" s="191"/>
      <c r="Q119" s="191"/>
      <c r="R119" s="191"/>
      <c r="S119" s="501"/>
      <c r="T119" s="191"/>
      <c r="U119" s="191"/>
      <c r="V119" s="466"/>
      <c r="W119" s="191"/>
      <c r="X119" s="191"/>
      <c r="Y119" s="191"/>
      <c r="Z119" s="191"/>
      <c r="AA119" s="191"/>
      <c r="AB119" s="47"/>
      <c r="AC119" s="403"/>
      <c r="AD119" s="403"/>
      <c r="AE119" s="403"/>
      <c r="AF119" s="403"/>
    </row>
    <row r="120" spans="1:32" s="402" customFormat="1" ht="10.5" customHeight="1" x14ac:dyDescent="0.15">
      <c r="A120" s="400"/>
      <c r="B120" s="302"/>
      <c r="C120" s="401"/>
      <c r="L120" s="191"/>
      <c r="M120" s="191"/>
      <c r="N120" s="501"/>
      <c r="O120" s="191"/>
      <c r="P120" s="191"/>
      <c r="Q120" s="191"/>
      <c r="R120" s="191"/>
      <c r="S120" s="501"/>
      <c r="T120" s="191"/>
      <c r="U120" s="191"/>
      <c r="V120" s="466"/>
      <c r="W120" s="191"/>
      <c r="X120" s="191"/>
      <c r="Y120" s="191"/>
      <c r="Z120" s="191"/>
      <c r="AA120" s="191"/>
      <c r="AB120" s="47"/>
      <c r="AC120" s="403"/>
      <c r="AD120" s="403"/>
      <c r="AE120" s="403"/>
      <c r="AF120" s="403"/>
    </row>
    <row r="121" spans="1:32" s="402" customFormat="1" ht="10.5" customHeight="1" x14ac:dyDescent="0.15">
      <c r="A121" s="400"/>
      <c r="B121" s="302"/>
      <c r="C121" s="401"/>
      <c r="L121" s="191"/>
      <c r="M121" s="191"/>
      <c r="N121" s="501"/>
      <c r="O121" s="191"/>
      <c r="P121" s="191"/>
      <c r="Q121" s="191"/>
      <c r="R121" s="191"/>
      <c r="S121" s="501"/>
      <c r="T121" s="191"/>
      <c r="U121" s="191"/>
      <c r="V121" s="466"/>
      <c r="W121" s="191"/>
      <c r="X121" s="191"/>
      <c r="Y121" s="191"/>
      <c r="Z121" s="191"/>
      <c r="AA121" s="191"/>
      <c r="AB121" s="47"/>
      <c r="AC121" s="403"/>
      <c r="AD121" s="403"/>
      <c r="AE121" s="403"/>
      <c r="AF121" s="403"/>
    </row>
    <row r="122" spans="1:32" s="402" customFormat="1" ht="10.5" customHeight="1" x14ac:dyDescent="0.15">
      <c r="A122" s="400"/>
      <c r="B122" s="302"/>
      <c r="C122" s="401"/>
      <c r="L122" s="191"/>
      <c r="M122" s="191"/>
      <c r="N122" s="501"/>
      <c r="O122" s="191"/>
      <c r="P122" s="191"/>
      <c r="Q122" s="191"/>
      <c r="R122" s="191"/>
      <c r="S122" s="501"/>
      <c r="T122" s="191"/>
      <c r="U122" s="191"/>
      <c r="V122" s="466"/>
      <c r="W122" s="191"/>
      <c r="X122" s="191"/>
      <c r="Y122" s="191"/>
      <c r="Z122" s="191"/>
      <c r="AA122" s="191"/>
      <c r="AB122" s="47"/>
      <c r="AC122" s="403"/>
      <c r="AD122" s="403"/>
      <c r="AE122" s="403"/>
      <c r="AF122" s="403"/>
    </row>
    <row r="123" spans="1:32" s="402" customFormat="1" ht="10.5" customHeight="1" x14ac:dyDescent="0.15">
      <c r="A123" s="400"/>
      <c r="B123" s="302"/>
      <c r="C123" s="401"/>
      <c r="L123" s="191"/>
      <c r="M123" s="191"/>
      <c r="N123" s="501"/>
      <c r="O123" s="191"/>
      <c r="P123" s="191"/>
      <c r="Q123" s="191"/>
      <c r="R123" s="191"/>
      <c r="S123" s="501"/>
      <c r="T123" s="191"/>
      <c r="U123" s="191"/>
      <c r="V123" s="466"/>
      <c r="W123" s="191"/>
      <c r="X123" s="191"/>
      <c r="Y123" s="191"/>
      <c r="Z123" s="191"/>
      <c r="AA123" s="191"/>
      <c r="AB123" s="47"/>
      <c r="AC123" s="403"/>
      <c r="AD123" s="403"/>
      <c r="AE123" s="403"/>
      <c r="AF123" s="403"/>
    </row>
    <row r="124" spans="1:32" s="402" customFormat="1" ht="10.5" customHeight="1" x14ac:dyDescent="0.15">
      <c r="A124" s="400"/>
      <c r="B124" s="302"/>
      <c r="C124" s="401"/>
      <c r="L124" s="191"/>
      <c r="M124" s="191"/>
      <c r="N124" s="501"/>
      <c r="O124" s="191"/>
      <c r="P124" s="191"/>
      <c r="Q124" s="191"/>
      <c r="R124" s="191"/>
      <c r="S124" s="501"/>
      <c r="T124" s="191"/>
      <c r="U124" s="191"/>
      <c r="V124" s="466"/>
      <c r="W124" s="191"/>
      <c r="X124" s="191"/>
      <c r="Y124" s="191"/>
      <c r="Z124" s="191"/>
      <c r="AA124" s="191"/>
      <c r="AB124" s="47"/>
      <c r="AC124" s="403"/>
      <c r="AD124" s="403"/>
      <c r="AE124" s="403"/>
      <c r="AF124" s="403"/>
    </row>
    <row r="125" spans="1:32" s="402" customFormat="1" ht="10.5" customHeight="1" x14ac:dyDescent="0.15">
      <c r="A125" s="400"/>
      <c r="B125" s="302"/>
      <c r="C125" s="401"/>
      <c r="L125" s="191"/>
      <c r="M125" s="191"/>
      <c r="N125" s="501"/>
      <c r="O125" s="191"/>
      <c r="P125" s="191"/>
      <c r="Q125" s="191"/>
      <c r="R125" s="191"/>
      <c r="S125" s="501"/>
      <c r="T125" s="191"/>
      <c r="U125" s="191"/>
      <c r="V125" s="466"/>
      <c r="W125" s="191"/>
      <c r="X125" s="191"/>
      <c r="Y125" s="191"/>
      <c r="Z125" s="191"/>
      <c r="AA125" s="191"/>
      <c r="AB125" s="47"/>
      <c r="AC125" s="403"/>
      <c r="AD125" s="403"/>
      <c r="AE125" s="403"/>
      <c r="AF125" s="403"/>
    </row>
    <row r="126" spans="1:32" s="402" customFormat="1" ht="10.5" customHeight="1" x14ac:dyDescent="0.15">
      <c r="A126" s="400"/>
      <c r="B126" s="302"/>
      <c r="C126" s="401"/>
      <c r="L126" s="191"/>
      <c r="M126" s="191"/>
      <c r="N126" s="501"/>
      <c r="O126" s="191"/>
      <c r="P126" s="191"/>
      <c r="Q126" s="191"/>
      <c r="R126" s="191"/>
      <c r="S126" s="501"/>
      <c r="T126" s="191"/>
      <c r="U126" s="191"/>
      <c r="V126" s="466"/>
      <c r="W126" s="191"/>
      <c r="X126" s="191"/>
      <c r="Y126" s="191"/>
      <c r="Z126" s="191"/>
      <c r="AA126" s="191"/>
      <c r="AB126" s="47"/>
      <c r="AC126" s="403"/>
      <c r="AD126" s="403"/>
      <c r="AE126" s="403"/>
      <c r="AF126" s="403"/>
    </row>
    <row r="127" spans="1:32" s="402" customFormat="1" ht="10.5" customHeight="1" x14ac:dyDescent="0.15">
      <c r="A127" s="400"/>
      <c r="B127" s="302"/>
      <c r="C127" s="401"/>
      <c r="L127" s="191"/>
      <c r="M127" s="191"/>
      <c r="N127" s="501"/>
      <c r="O127" s="191"/>
      <c r="P127" s="191"/>
      <c r="Q127" s="191"/>
      <c r="R127" s="191"/>
      <c r="S127" s="501"/>
      <c r="T127" s="191"/>
      <c r="U127" s="191"/>
      <c r="V127" s="466"/>
      <c r="W127" s="191"/>
      <c r="X127" s="191"/>
      <c r="Y127" s="191"/>
      <c r="Z127" s="191"/>
      <c r="AA127" s="191"/>
      <c r="AB127" s="47"/>
      <c r="AC127" s="403"/>
      <c r="AD127" s="403"/>
      <c r="AE127" s="403"/>
      <c r="AF127" s="403"/>
    </row>
    <row r="128" spans="1:32" s="402" customFormat="1" ht="10.5" customHeight="1" x14ac:dyDescent="0.15">
      <c r="A128" s="400"/>
      <c r="B128" s="302"/>
      <c r="C128" s="401"/>
      <c r="L128" s="191"/>
      <c r="M128" s="191"/>
      <c r="N128" s="501"/>
      <c r="O128" s="191"/>
      <c r="P128" s="191"/>
      <c r="Q128" s="191"/>
      <c r="R128" s="191"/>
      <c r="S128" s="501"/>
      <c r="T128" s="191"/>
      <c r="U128" s="191"/>
      <c r="V128" s="466"/>
      <c r="W128" s="191"/>
      <c r="X128" s="191"/>
      <c r="Y128" s="191"/>
      <c r="Z128" s="191"/>
      <c r="AA128" s="191"/>
      <c r="AB128" s="47"/>
      <c r="AC128" s="403"/>
      <c r="AD128" s="403"/>
      <c r="AE128" s="403"/>
      <c r="AF128" s="403"/>
    </row>
    <row r="129" spans="1:32" s="402" customFormat="1" ht="10.5" customHeight="1" x14ac:dyDescent="0.15">
      <c r="A129" s="400"/>
      <c r="B129" s="302"/>
      <c r="C129" s="401"/>
      <c r="L129" s="191"/>
      <c r="M129" s="191"/>
      <c r="N129" s="501"/>
      <c r="O129" s="191"/>
      <c r="P129" s="191"/>
      <c r="Q129" s="191"/>
      <c r="R129" s="191"/>
      <c r="S129" s="501"/>
      <c r="T129" s="191"/>
      <c r="U129" s="191"/>
      <c r="V129" s="466"/>
      <c r="W129" s="191"/>
      <c r="X129" s="191"/>
      <c r="Y129" s="191"/>
      <c r="Z129" s="191"/>
      <c r="AA129" s="191"/>
      <c r="AB129" s="47"/>
      <c r="AC129" s="403"/>
      <c r="AD129" s="403"/>
      <c r="AE129" s="403"/>
      <c r="AF129" s="403"/>
    </row>
    <row r="130" spans="1:32" s="402" customFormat="1" ht="10.5" customHeight="1" x14ac:dyDescent="0.15">
      <c r="A130" s="400"/>
      <c r="B130" s="302"/>
      <c r="C130" s="401"/>
      <c r="L130" s="191"/>
      <c r="M130" s="191"/>
      <c r="N130" s="501"/>
      <c r="O130" s="191"/>
      <c r="P130" s="191"/>
      <c r="Q130" s="191"/>
      <c r="R130" s="191"/>
      <c r="S130" s="501"/>
      <c r="T130" s="191"/>
      <c r="U130" s="191"/>
      <c r="V130" s="466"/>
      <c r="W130" s="191"/>
      <c r="X130" s="191"/>
      <c r="Y130" s="191"/>
      <c r="Z130" s="191"/>
      <c r="AA130" s="191"/>
      <c r="AB130" s="47"/>
      <c r="AC130" s="403"/>
      <c r="AD130" s="403"/>
      <c r="AE130" s="403"/>
      <c r="AF130" s="403"/>
    </row>
    <row r="131" spans="1:32" s="402" customFormat="1" ht="10.5" customHeight="1" x14ac:dyDescent="0.15">
      <c r="A131" s="400"/>
      <c r="B131" s="302"/>
      <c r="C131" s="401"/>
      <c r="L131" s="191"/>
      <c r="M131" s="191"/>
      <c r="N131" s="501"/>
      <c r="O131" s="191"/>
      <c r="P131" s="191"/>
      <c r="Q131" s="191"/>
      <c r="R131" s="191"/>
      <c r="S131" s="501"/>
      <c r="T131" s="191"/>
      <c r="U131" s="191"/>
      <c r="V131" s="466"/>
      <c r="W131" s="191"/>
      <c r="X131" s="191"/>
      <c r="Y131" s="191"/>
      <c r="Z131" s="191"/>
      <c r="AA131" s="191"/>
      <c r="AB131" s="47"/>
      <c r="AC131" s="403"/>
      <c r="AD131" s="403"/>
      <c r="AE131" s="403"/>
      <c r="AF131" s="403"/>
    </row>
    <row r="132" spans="1:32" s="402" customFormat="1" ht="10.5" customHeight="1" x14ac:dyDescent="0.15">
      <c r="A132" s="400"/>
      <c r="B132" s="302"/>
      <c r="C132" s="401"/>
      <c r="L132" s="191"/>
      <c r="M132" s="191"/>
      <c r="N132" s="501"/>
      <c r="O132" s="191"/>
      <c r="P132" s="191"/>
      <c r="Q132" s="191"/>
      <c r="R132" s="191"/>
      <c r="S132" s="501"/>
      <c r="T132" s="191"/>
      <c r="U132" s="191"/>
      <c r="V132" s="466"/>
      <c r="W132" s="191"/>
      <c r="X132" s="191"/>
      <c r="Y132" s="191"/>
      <c r="Z132" s="191"/>
      <c r="AA132" s="191"/>
      <c r="AB132" s="47"/>
      <c r="AC132" s="403"/>
      <c r="AD132" s="403"/>
      <c r="AE132" s="403"/>
      <c r="AF132" s="403"/>
    </row>
    <row r="133" spans="1:32" s="402" customFormat="1" ht="10.5" customHeight="1" x14ac:dyDescent="0.15">
      <c r="A133" s="400"/>
      <c r="B133" s="302"/>
      <c r="C133" s="401"/>
      <c r="L133" s="191"/>
      <c r="M133" s="191"/>
      <c r="N133" s="501"/>
      <c r="O133" s="191"/>
      <c r="P133" s="191"/>
      <c r="Q133" s="191"/>
      <c r="R133" s="191"/>
      <c r="S133" s="501"/>
      <c r="T133" s="191"/>
      <c r="U133" s="191"/>
      <c r="V133" s="466"/>
      <c r="W133" s="191"/>
      <c r="X133" s="191"/>
      <c r="Y133" s="191"/>
      <c r="Z133" s="191"/>
      <c r="AA133" s="191"/>
      <c r="AB133" s="47"/>
      <c r="AC133" s="403"/>
      <c r="AD133" s="403"/>
      <c r="AE133" s="403"/>
      <c r="AF133" s="403"/>
    </row>
    <row r="134" spans="1:32" s="402" customFormat="1" ht="10.5" customHeight="1" x14ac:dyDescent="0.15">
      <c r="A134" s="400"/>
      <c r="B134" s="302"/>
      <c r="C134" s="401"/>
      <c r="L134" s="191"/>
      <c r="M134" s="191"/>
      <c r="N134" s="501"/>
      <c r="O134" s="191"/>
      <c r="P134" s="191"/>
      <c r="Q134" s="191"/>
      <c r="R134" s="191"/>
      <c r="S134" s="501"/>
      <c r="T134" s="191"/>
      <c r="U134" s="191"/>
      <c r="V134" s="466"/>
      <c r="W134" s="191"/>
      <c r="X134" s="191"/>
      <c r="Y134" s="191"/>
      <c r="Z134" s="191"/>
      <c r="AA134" s="191"/>
      <c r="AB134" s="47"/>
      <c r="AC134" s="403"/>
      <c r="AD134" s="403"/>
      <c r="AE134" s="403"/>
      <c r="AF134" s="403"/>
    </row>
    <row r="135" spans="1:32" s="402" customFormat="1" ht="10.5" customHeight="1" x14ac:dyDescent="0.15">
      <c r="A135" s="400"/>
      <c r="B135" s="302"/>
      <c r="C135" s="401"/>
      <c r="L135" s="191"/>
      <c r="M135" s="191"/>
      <c r="N135" s="501"/>
      <c r="O135" s="191"/>
      <c r="P135" s="191"/>
      <c r="Q135" s="191"/>
      <c r="R135" s="191"/>
      <c r="S135" s="501"/>
      <c r="T135" s="191"/>
      <c r="U135" s="191"/>
      <c r="V135" s="466"/>
      <c r="W135" s="191"/>
      <c r="X135" s="191"/>
      <c r="Y135" s="191"/>
      <c r="Z135" s="191"/>
      <c r="AA135" s="191"/>
      <c r="AB135" s="47"/>
      <c r="AC135" s="403"/>
      <c r="AD135" s="403"/>
      <c r="AE135" s="403"/>
      <c r="AF135" s="403"/>
    </row>
    <row r="136" spans="1:32" s="402" customFormat="1" ht="10.5" customHeight="1" x14ac:dyDescent="0.15">
      <c r="A136" s="400"/>
      <c r="B136" s="302"/>
      <c r="C136" s="401"/>
      <c r="L136" s="191"/>
      <c r="M136" s="191"/>
      <c r="N136" s="501"/>
      <c r="O136" s="191"/>
      <c r="P136" s="191"/>
      <c r="Q136" s="191"/>
      <c r="R136" s="191"/>
      <c r="S136" s="501"/>
      <c r="T136" s="191"/>
      <c r="U136" s="191"/>
      <c r="V136" s="466"/>
      <c r="W136" s="191"/>
      <c r="X136" s="191"/>
      <c r="Y136" s="191"/>
      <c r="Z136" s="191"/>
      <c r="AA136" s="191"/>
      <c r="AB136" s="47"/>
      <c r="AC136" s="403"/>
      <c r="AD136" s="403"/>
      <c r="AE136" s="403"/>
      <c r="AF136" s="403"/>
    </row>
    <row r="137" spans="1:32" s="402" customFormat="1" ht="10.5" customHeight="1" x14ac:dyDescent="0.15">
      <c r="A137" s="400"/>
      <c r="B137" s="302"/>
      <c r="C137" s="401"/>
      <c r="L137" s="191"/>
      <c r="M137" s="191"/>
      <c r="N137" s="501"/>
      <c r="O137" s="191"/>
      <c r="P137" s="191"/>
      <c r="Q137" s="191"/>
      <c r="R137" s="191"/>
      <c r="S137" s="501"/>
      <c r="T137" s="191"/>
      <c r="U137" s="191"/>
      <c r="V137" s="466"/>
      <c r="W137" s="191"/>
      <c r="X137" s="191"/>
      <c r="Y137" s="191"/>
      <c r="Z137" s="191"/>
      <c r="AA137" s="191"/>
      <c r="AB137" s="47"/>
      <c r="AC137" s="403"/>
      <c r="AD137" s="403"/>
      <c r="AE137" s="403"/>
      <c r="AF137" s="403"/>
    </row>
    <row r="138" spans="1:32" s="402" customFormat="1" ht="10.5" customHeight="1" x14ac:dyDescent="0.15">
      <c r="A138" s="400"/>
      <c r="B138" s="302"/>
      <c r="C138" s="401"/>
      <c r="L138" s="191"/>
      <c r="M138" s="191"/>
      <c r="N138" s="501"/>
      <c r="O138" s="191"/>
      <c r="P138" s="191"/>
      <c r="Q138" s="191"/>
      <c r="R138" s="191"/>
      <c r="S138" s="501"/>
      <c r="T138" s="191"/>
      <c r="U138" s="191"/>
      <c r="V138" s="466"/>
      <c r="W138" s="191"/>
      <c r="X138" s="191"/>
      <c r="Y138" s="191"/>
      <c r="Z138" s="191"/>
      <c r="AA138" s="191"/>
      <c r="AB138" s="47"/>
      <c r="AC138" s="403"/>
      <c r="AD138" s="403"/>
      <c r="AE138" s="403"/>
      <c r="AF138" s="403"/>
    </row>
    <row r="139" spans="1:32" s="402" customFormat="1" ht="10.5" customHeight="1" x14ac:dyDescent="0.15">
      <c r="A139" s="400"/>
      <c r="B139" s="302"/>
      <c r="C139" s="401"/>
      <c r="L139" s="191"/>
      <c r="M139" s="191"/>
      <c r="N139" s="501"/>
      <c r="O139" s="191"/>
      <c r="P139" s="191"/>
      <c r="Q139" s="191"/>
      <c r="R139" s="191"/>
      <c r="S139" s="501"/>
      <c r="T139" s="191"/>
      <c r="U139" s="191"/>
      <c r="V139" s="466"/>
      <c r="W139" s="191"/>
      <c r="X139" s="191"/>
      <c r="Y139" s="191"/>
      <c r="Z139" s="191"/>
      <c r="AA139" s="191"/>
      <c r="AB139" s="47"/>
      <c r="AC139" s="403"/>
      <c r="AD139" s="403"/>
      <c r="AE139" s="403"/>
      <c r="AF139" s="403"/>
    </row>
    <row r="140" spans="1:32" s="402" customFormat="1" ht="10.5" customHeight="1" x14ac:dyDescent="0.15">
      <c r="A140" s="400"/>
      <c r="B140" s="302"/>
      <c r="C140" s="401"/>
      <c r="L140" s="191"/>
      <c r="M140" s="191"/>
      <c r="N140" s="501"/>
      <c r="O140" s="191"/>
      <c r="P140" s="191"/>
      <c r="Q140" s="191"/>
      <c r="R140" s="191"/>
      <c r="S140" s="501"/>
      <c r="T140" s="191"/>
      <c r="U140" s="191"/>
      <c r="V140" s="466"/>
      <c r="W140" s="191"/>
      <c r="X140" s="191"/>
      <c r="Y140" s="191"/>
      <c r="Z140" s="191"/>
      <c r="AA140" s="191"/>
      <c r="AB140" s="47"/>
      <c r="AC140" s="403"/>
      <c r="AD140" s="403"/>
      <c r="AE140" s="403"/>
      <c r="AF140" s="403"/>
    </row>
    <row r="141" spans="1:32" s="402" customFormat="1" ht="10.5" customHeight="1" x14ac:dyDescent="0.15">
      <c r="A141" s="400"/>
      <c r="B141" s="302"/>
      <c r="C141" s="401"/>
      <c r="L141" s="191"/>
      <c r="M141" s="191"/>
      <c r="N141" s="501"/>
      <c r="O141" s="191"/>
      <c r="P141" s="191"/>
      <c r="Q141" s="191"/>
      <c r="R141" s="191"/>
      <c r="S141" s="501"/>
      <c r="T141" s="191"/>
      <c r="U141" s="191"/>
      <c r="V141" s="466"/>
      <c r="W141" s="191"/>
      <c r="X141" s="191"/>
      <c r="Y141" s="191"/>
      <c r="Z141" s="191"/>
      <c r="AA141" s="191"/>
      <c r="AB141" s="47"/>
      <c r="AC141" s="403"/>
      <c r="AD141" s="403"/>
      <c r="AE141" s="403"/>
      <c r="AF141" s="403"/>
    </row>
    <row r="142" spans="1:32" s="402" customFormat="1" ht="10.5" customHeight="1" x14ac:dyDescent="0.15">
      <c r="A142" s="400"/>
      <c r="B142" s="302"/>
      <c r="C142" s="401"/>
      <c r="L142" s="191"/>
      <c r="M142" s="191"/>
      <c r="N142" s="501"/>
      <c r="O142" s="191"/>
      <c r="P142" s="191"/>
      <c r="Q142" s="191"/>
      <c r="R142" s="191"/>
      <c r="S142" s="501"/>
      <c r="T142" s="191"/>
      <c r="U142" s="191"/>
      <c r="V142" s="466"/>
      <c r="W142" s="191"/>
      <c r="X142" s="191"/>
      <c r="Y142" s="191"/>
      <c r="Z142" s="191"/>
      <c r="AA142" s="191"/>
      <c r="AB142" s="47"/>
      <c r="AC142" s="403"/>
      <c r="AD142" s="403"/>
      <c r="AE142" s="403"/>
      <c r="AF142" s="403"/>
    </row>
    <row r="143" spans="1:32" s="402" customFormat="1" ht="10.5" customHeight="1" x14ac:dyDescent="0.15">
      <c r="A143" s="400"/>
      <c r="B143" s="302"/>
      <c r="C143" s="401"/>
      <c r="L143" s="191"/>
      <c r="M143" s="191"/>
      <c r="N143" s="501"/>
      <c r="O143" s="191"/>
      <c r="P143" s="191"/>
      <c r="Q143" s="191"/>
      <c r="R143" s="191"/>
      <c r="S143" s="501"/>
      <c r="T143" s="191"/>
      <c r="U143" s="191"/>
      <c r="V143" s="466"/>
      <c r="W143" s="191"/>
      <c r="X143" s="191"/>
      <c r="Y143" s="191"/>
      <c r="Z143" s="191"/>
      <c r="AA143" s="191"/>
      <c r="AB143" s="47"/>
      <c r="AC143" s="403"/>
      <c r="AD143" s="403"/>
      <c r="AE143" s="403"/>
      <c r="AF143" s="403"/>
    </row>
    <row r="144" spans="1:32" s="402" customFormat="1" ht="10.5" customHeight="1" x14ac:dyDescent="0.15">
      <c r="A144" s="400"/>
      <c r="B144" s="302"/>
      <c r="C144" s="401"/>
      <c r="L144" s="191"/>
      <c r="M144" s="191"/>
      <c r="N144" s="501"/>
      <c r="O144" s="191"/>
      <c r="P144" s="191"/>
      <c r="Q144" s="191"/>
      <c r="R144" s="191"/>
      <c r="S144" s="501"/>
      <c r="T144" s="191"/>
      <c r="U144" s="191"/>
      <c r="V144" s="466"/>
      <c r="W144" s="191"/>
      <c r="X144" s="191"/>
      <c r="Y144" s="191"/>
      <c r="Z144" s="191"/>
      <c r="AA144" s="191"/>
      <c r="AB144" s="47"/>
      <c r="AC144" s="403"/>
      <c r="AD144" s="403"/>
      <c r="AE144" s="403"/>
      <c r="AF144" s="403"/>
    </row>
    <row r="145" spans="1:32" s="402" customFormat="1" ht="10.5" customHeight="1" x14ac:dyDescent="0.15">
      <c r="A145" s="400"/>
      <c r="B145" s="302"/>
      <c r="C145" s="401"/>
      <c r="L145" s="191"/>
      <c r="M145" s="191"/>
      <c r="N145" s="501"/>
      <c r="O145" s="191"/>
      <c r="P145" s="191"/>
      <c r="Q145" s="191"/>
      <c r="R145" s="191"/>
      <c r="S145" s="501"/>
      <c r="T145" s="191"/>
      <c r="U145" s="191"/>
      <c r="V145" s="466"/>
      <c r="W145" s="191"/>
      <c r="X145" s="191"/>
      <c r="Y145" s="191"/>
      <c r="Z145" s="191"/>
      <c r="AA145" s="191"/>
      <c r="AB145" s="47"/>
      <c r="AC145" s="403"/>
      <c r="AD145" s="403"/>
      <c r="AE145" s="403"/>
      <c r="AF145" s="403"/>
    </row>
    <row r="146" spans="1:32" s="402" customFormat="1" ht="10.5" customHeight="1" x14ac:dyDescent="0.15">
      <c r="A146" s="400"/>
      <c r="B146" s="302"/>
      <c r="C146" s="401"/>
      <c r="L146" s="191"/>
      <c r="M146" s="191"/>
      <c r="N146" s="501"/>
      <c r="O146" s="191"/>
      <c r="P146" s="191"/>
      <c r="Q146" s="191"/>
      <c r="R146" s="191"/>
      <c r="S146" s="501"/>
      <c r="T146" s="191"/>
      <c r="U146" s="191"/>
      <c r="V146" s="466"/>
      <c r="W146" s="191"/>
      <c r="X146" s="191"/>
      <c r="Y146" s="191"/>
      <c r="Z146" s="191"/>
      <c r="AA146" s="191"/>
      <c r="AB146" s="47"/>
      <c r="AC146" s="403"/>
      <c r="AD146" s="403"/>
      <c r="AE146" s="403"/>
      <c r="AF146" s="403"/>
    </row>
    <row r="147" spans="1:32" s="402" customFormat="1" ht="10.5" customHeight="1" x14ac:dyDescent="0.15">
      <c r="A147" s="400"/>
      <c r="B147" s="302"/>
      <c r="C147" s="401"/>
      <c r="L147" s="191"/>
      <c r="M147" s="191"/>
      <c r="N147" s="501"/>
      <c r="O147" s="191"/>
      <c r="P147" s="191"/>
      <c r="Q147" s="191"/>
      <c r="R147" s="191"/>
      <c r="S147" s="501"/>
      <c r="T147" s="191"/>
      <c r="U147" s="191"/>
      <c r="V147" s="466"/>
      <c r="W147" s="191"/>
      <c r="X147" s="191"/>
      <c r="Y147" s="191"/>
      <c r="Z147" s="191"/>
      <c r="AA147" s="191"/>
      <c r="AB147" s="47"/>
      <c r="AC147" s="403"/>
      <c r="AD147" s="403"/>
      <c r="AE147" s="403"/>
      <c r="AF147" s="403"/>
    </row>
    <row r="148" spans="1:32" s="402" customFormat="1" ht="10.5" customHeight="1" x14ac:dyDescent="0.15">
      <c r="A148" s="400"/>
      <c r="B148" s="302"/>
      <c r="C148" s="401"/>
      <c r="L148" s="191"/>
      <c r="M148" s="191"/>
      <c r="N148" s="501"/>
      <c r="O148" s="191"/>
      <c r="P148" s="191"/>
      <c r="Q148" s="191"/>
      <c r="R148" s="191"/>
      <c r="S148" s="501"/>
      <c r="T148" s="191"/>
      <c r="U148" s="191"/>
      <c r="V148" s="466"/>
      <c r="W148" s="191"/>
      <c r="X148" s="191"/>
      <c r="Y148" s="191"/>
      <c r="Z148" s="191"/>
      <c r="AA148" s="191"/>
      <c r="AB148" s="47"/>
      <c r="AC148" s="403"/>
      <c r="AD148" s="403"/>
      <c r="AE148" s="403"/>
      <c r="AF148" s="403"/>
    </row>
    <row r="149" spans="1:32" s="402" customFormat="1" ht="10.5" customHeight="1" x14ac:dyDescent="0.15">
      <c r="A149" s="400"/>
      <c r="B149" s="302"/>
      <c r="C149" s="401"/>
      <c r="L149" s="191"/>
      <c r="M149" s="191"/>
      <c r="N149" s="501"/>
      <c r="O149" s="191"/>
      <c r="P149" s="191"/>
      <c r="Q149" s="191"/>
      <c r="R149" s="191"/>
      <c r="S149" s="501"/>
      <c r="T149" s="191"/>
      <c r="U149" s="191"/>
      <c r="V149" s="466"/>
      <c r="W149" s="191"/>
      <c r="X149" s="191"/>
      <c r="Y149" s="191"/>
      <c r="Z149" s="191"/>
      <c r="AA149" s="191"/>
      <c r="AB149" s="47"/>
      <c r="AC149" s="403"/>
      <c r="AD149" s="403"/>
      <c r="AE149" s="403"/>
      <c r="AF149" s="403"/>
    </row>
    <row r="150" spans="1:32" s="402" customFormat="1" ht="10.5" customHeight="1" x14ac:dyDescent="0.15">
      <c r="A150" s="400"/>
      <c r="B150" s="302"/>
      <c r="C150" s="401"/>
      <c r="L150" s="191"/>
      <c r="M150" s="191"/>
      <c r="N150" s="501"/>
      <c r="O150" s="191"/>
      <c r="P150" s="191"/>
      <c r="Q150" s="191"/>
      <c r="R150" s="191"/>
      <c r="S150" s="501"/>
      <c r="T150" s="191"/>
      <c r="U150" s="191"/>
      <c r="V150" s="466"/>
      <c r="W150" s="191"/>
      <c r="X150" s="191"/>
      <c r="Y150" s="191"/>
      <c r="Z150" s="191"/>
      <c r="AA150" s="191"/>
      <c r="AB150" s="47"/>
      <c r="AC150" s="403"/>
      <c r="AD150" s="403"/>
      <c r="AE150" s="403"/>
      <c r="AF150" s="403"/>
    </row>
    <row r="151" spans="1:32" s="402" customFormat="1" ht="10.5" customHeight="1" x14ac:dyDescent="0.15">
      <c r="A151" s="400"/>
      <c r="B151" s="302"/>
      <c r="C151" s="401"/>
      <c r="L151" s="191"/>
      <c r="M151" s="191"/>
      <c r="N151" s="501"/>
      <c r="O151" s="191"/>
      <c r="P151" s="191"/>
      <c r="Q151" s="191"/>
      <c r="R151" s="191"/>
      <c r="S151" s="501"/>
      <c r="T151" s="191"/>
      <c r="U151" s="191"/>
      <c r="V151" s="466"/>
      <c r="W151" s="191"/>
      <c r="X151" s="191"/>
      <c r="Y151" s="191"/>
      <c r="Z151" s="191"/>
      <c r="AA151" s="191"/>
      <c r="AB151" s="47"/>
      <c r="AC151" s="403"/>
      <c r="AD151" s="403"/>
      <c r="AE151" s="403"/>
      <c r="AF151" s="403"/>
    </row>
    <row r="152" spans="1:32" s="402" customFormat="1" ht="10.5" customHeight="1" x14ac:dyDescent="0.15">
      <c r="A152" s="400"/>
      <c r="B152" s="302"/>
      <c r="C152" s="401"/>
      <c r="L152" s="191"/>
      <c r="M152" s="191"/>
      <c r="N152" s="501"/>
      <c r="O152" s="191"/>
      <c r="P152" s="191"/>
      <c r="Q152" s="191"/>
      <c r="R152" s="191"/>
      <c r="S152" s="501"/>
      <c r="T152" s="191"/>
      <c r="U152" s="191"/>
      <c r="V152" s="466"/>
      <c r="W152" s="191"/>
      <c r="X152" s="191"/>
      <c r="Y152" s="191"/>
      <c r="Z152" s="191"/>
      <c r="AA152" s="191"/>
      <c r="AB152" s="47"/>
      <c r="AC152" s="403"/>
      <c r="AD152" s="403"/>
      <c r="AE152" s="403"/>
      <c r="AF152" s="403"/>
    </row>
    <row r="153" spans="1:32" s="402" customFormat="1" ht="10.5" customHeight="1" x14ac:dyDescent="0.15">
      <c r="A153" s="400"/>
      <c r="B153" s="302"/>
      <c r="C153" s="401"/>
      <c r="L153" s="191"/>
      <c r="M153" s="191"/>
      <c r="N153" s="501"/>
      <c r="O153" s="191"/>
      <c r="P153" s="191"/>
      <c r="Q153" s="191"/>
      <c r="R153" s="191"/>
      <c r="S153" s="501"/>
      <c r="T153" s="191"/>
      <c r="U153" s="191"/>
      <c r="V153" s="466"/>
      <c r="W153" s="191"/>
      <c r="X153" s="191"/>
      <c r="Y153" s="191"/>
      <c r="Z153" s="191"/>
      <c r="AA153" s="191"/>
      <c r="AB153" s="47"/>
      <c r="AC153" s="403"/>
      <c r="AD153" s="403"/>
      <c r="AE153" s="403"/>
      <c r="AF153" s="403"/>
    </row>
    <row r="154" spans="1:32" s="402" customFormat="1" ht="10.5" customHeight="1" x14ac:dyDescent="0.15">
      <c r="A154" s="400"/>
      <c r="B154" s="302"/>
      <c r="C154" s="401"/>
      <c r="L154" s="191"/>
      <c r="M154" s="191"/>
      <c r="N154" s="501"/>
      <c r="O154" s="191"/>
      <c r="P154" s="191"/>
      <c r="Q154" s="191"/>
      <c r="R154" s="191"/>
      <c r="S154" s="501"/>
      <c r="T154" s="191"/>
      <c r="U154" s="191"/>
      <c r="V154" s="466"/>
      <c r="W154" s="191"/>
      <c r="X154" s="191"/>
      <c r="Y154" s="191"/>
      <c r="Z154" s="191"/>
      <c r="AA154" s="191"/>
      <c r="AB154" s="47"/>
      <c r="AC154" s="403"/>
      <c r="AD154" s="403"/>
      <c r="AE154" s="403"/>
      <c r="AF154" s="403"/>
    </row>
    <row r="155" spans="1:32" s="402" customFormat="1" ht="10.5" customHeight="1" x14ac:dyDescent="0.15">
      <c r="A155" s="400"/>
      <c r="B155" s="302"/>
      <c r="C155" s="401"/>
      <c r="L155" s="191"/>
      <c r="M155" s="191"/>
      <c r="N155" s="501"/>
      <c r="O155" s="191"/>
      <c r="P155" s="191"/>
      <c r="Q155" s="191"/>
      <c r="R155" s="191"/>
      <c r="S155" s="501"/>
      <c r="T155" s="191"/>
      <c r="U155" s="191"/>
      <c r="V155" s="466"/>
      <c r="W155" s="191"/>
      <c r="X155" s="191"/>
      <c r="Y155" s="191"/>
      <c r="Z155" s="191"/>
      <c r="AA155" s="191"/>
      <c r="AB155" s="47"/>
      <c r="AC155" s="403"/>
      <c r="AD155" s="403"/>
      <c r="AE155" s="403"/>
      <c r="AF155" s="403"/>
    </row>
    <row r="156" spans="1:32" s="402" customFormat="1" ht="10.5" customHeight="1" x14ac:dyDescent="0.15">
      <c r="A156" s="400"/>
      <c r="B156" s="302"/>
      <c r="C156" s="401"/>
      <c r="L156" s="191"/>
      <c r="M156" s="191"/>
      <c r="N156" s="501"/>
      <c r="O156" s="191"/>
      <c r="P156" s="191"/>
      <c r="Q156" s="191"/>
      <c r="R156" s="191"/>
      <c r="S156" s="501"/>
      <c r="T156" s="191"/>
      <c r="U156" s="191"/>
      <c r="V156" s="466"/>
      <c r="W156" s="191"/>
      <c r="X156" s="191"/>
      <c r="Y156" s="191"/>
      <c r="Z156" s="191"/>
      <c r="AA156" s="191"/>
      <c r="AB156" s="47"/>
      <c r="AC156" s="403"/>
      <c r="AD156" s="403"/>
      <c r="AE156" s="403"/>
      <c r="AF156" s="403"/>
    </row>
    <row r="157" spans="1:32" s="402" customFormat="1" ht="10.5" customHeight="1" x14ac:dyDescent="0.15">
      <c r="A157" s="400"/>
      <c r="B157" s="302"/>
      <c r="C157" s="401"/>
      <c r="L157" s="191"/>
      <c r="M157" s="191"/>
      <c r="N157" s="501"/>
      <c r="O157" s="191"/>
      <c r="P157" s="191"/>
      <c r="Q157" s="191"/>
      <c r="R157" s="191"/>
      <c r="S157" s="501"/>
      <c r="T157" s="191"/>
      <c r="U157" s="191"/>
      <c r="V157" s="466"/>
      <c r="W157" s="191"/>
      <c r="X157" s="191"/>
      <c r="Y157" s="191"/>
      <c r="Z157" s="191"/>
      <c r="AA157" s="191"/>
      <c r="AB157" s="47"/>
      <c r="AC157" s="403"/>
      <c r="AD157" s="403"/>
      <c r="AE157" s="403"/>
      <c r="AF157" s="403"/>
    </row>
    <row r="158" spans="1:32" s="402" customFormat="1" ht="10.5" customHeight="1" x14ac:dyDescent="0.15">
      <c r="A158" s="400"/>
      <c r="B158" s="302"/>
      <c r="C158" s="401"/>
      <c r="L158" s="191"/>
      <c r="M158" s="191"/>
      <c r="N158" s="501"/>
      <c r="O158" s="191"/>
      <c r="P158" s="191"/>
      <c r="Q158" s="191"/>
      <c r="R158" s="191"/>
      <c r="S158" s="501"/>
      <c r="T158" s="191"/>
      <c r="U158" s="191"/>
      <c r="V158" s="466"/>
      <c r="W158" s="191"/>
      <c r="X158" s="191"/>
      <c r="Y158" s="191"/>
      <c r="Z158" s="191"/>
      <c r="AA158" s="191"/>
      <c r="AB158" s="47"/>
      <c r="AC158" s="403"/>
      <c r="AD158" s="403"/>
      <c r="AE158" s="403"/>
      <c r="AF158" s="403"/>
    </row>
    <row r="159" spans="1:32" s="402" customFormat="1" ht="10.5" customHeight="1" x14ac:dyDescent="0.15">
      <c r="A159" s="400"/>
      <c r="B159" s="302"/>
      <c r="C159" s="401"/>
      <c r="L159" s="191"/>
      <c r="M159" s="191"/>
      <c r="N159" s="501"/>
      <c r="O159" s="191"/>
      <c r="P159" s="191"/>
      <c r="Q159" s="191"/>
      <c r="R159" s="191"/>
      <c r="S159" s="501"/>
      <c r="T159" s="191"/>
      <c r="U159" s="191"/>
      <c r="V159" s="466"/>
      <c r="W159" s="191"/>
      <c r="X159" s="191"/>
      <c r="Y159" s="191"/>
      <c r="Z159" s="191"/>
      <c r="AA159" s="191"/>
      <c r="AB159" s="47"/>
      <c r="AC159" s="403"/>
      <c r="AD159" s="403"/>
      <c r="AE159" s="403"/>
      <c r="AF159" s="403"/>
    </row>
    <row r="160" spans="1:32" s="402" customFormat="1" ht="10.5" customHeight="1" x14ac:dyDescent="0.15">
      <c r="A160" s="400"/>
      <c r="B160" s="302"/>
      <c r="C160" s="401"/>
      <c r="L160" s="191"/>
      <c r="M160" s="191"/>
      <c r="N160" s="501"/>
      <c r="O160" s="191"/>
      <c r="P160" s="191"/>
      <c r="Q160" s="191"/>
      <c r="R160" s="191"/>
      <c r="S160" s="501"/>
      <c r="T160" s="191"/>
      <c r="U160" s="191"/>
      <c r="V160" s="466"/>
      <c r="W160" s="191"/>
      <c r="X160" s="191"/>
      <c r="Y160" s="191"/>
      <c r="Z160" s="191"/>
      <c r="AA160" s="191"/>
      <c r="AB160" s="47"/>
      <c r="AC160" s="403"/>
      <c r="AD160" s="403"/>
      <c r="AE160" s="403"/>
      <c r="AF160" s="403"/>
    </row>
    <row r="161" spans="1:32" s="402" customFormat="1" ht="10.5" customHeight="1" x14ac:dyDescent="0.15">
      <c r="A161" s="400"/>
      <c r="B161" s="302"/>
      <c r="C161" s="401"/>
      <c r="L161" s="191"/>
      <c r="M161" s="191"/>
      <c r="N161" s="501"/>
      <c r="O161" s="191"/>
      <c r="P161" s="191"/>
      <c r="Q161" s="191"/>
      <c r="R161" s="191"/>
      <c r="S161" s="501"/>
      <c r="T161" s="191"/>
      <c r="U161" s="191"/>
      <c r="V161" s="466"/>
      <c r="W161" s="191"/>
      <c r="X161" s="191"/>
      <c r="Y161" s="191"/>
      <c r="Z161" s="191"/>
      <c r="AA161" s="191"/>
      <c r="AB161" s="47"/>
      <c r="AC161" s="403"/>
      <c r="AD161" s="403"/>
      <c r="AE161" s="403"/>
      <c r="AF161" s="403"/>
    </row>
    <row r="162" spans="1:32" s="402" customFormat="1" ht="10.5" customHeight="1" x14ac:dyDescent="0.15">
      <c r="A162" s="400"/>
      <c r="B162" s="302"/>
      <c r="C162" s="401"/>
      <c r="L162" s="191"/>
      <c r="M162" s="191"/>
      <c r="N162" s="501"/>
      <c r="O162" s="191"/>
      <c r="P162" s="191"/>
      <c r="Q162" s="191"/>
      <c r="R162" s="191"/>
      <c r="S162" s="501"/>
      <c r="T162" s="191"/>
      <c r="U162" s="191"/>
      <c r="V162" s="466"/>
      <c r="W162" s="191"/>
      <c r="X162" s="191"/>
      <c r="Y162" s="191"/>
      <c r="Z162" s="191"/>
      <c r="AA162" s="191"/>
      <c r="AB162" s="47"/>
      <c r="AC162" s="403"/>
      <c r="AD162" s="403"/>
      <c r="AE162" s="403"/>
      <c r="AF162" s="403"/>
    </row>
    <row r="163" spans="1:32" s="402" customFormat="1" ht="10.5" customHeight="1" x14ac:dyDescent="0.15">
      <c r="A163" s="400"/>
      <c r="B163" s="302"/>
      <c r="C163" s="401"/>
      <c r="L163" s="191"/>
      <c r="M163" s="191"/>
      <c r="N163" s="501"/>
      <c r="O163" s="191"/>
      <c r="P163" s="191"/>
      <c r="Q163" s="191"/>
      <c r="R163" s="191"/>
      <c r="S163" s="501"/>
      <c r="T163" s="191"/>
      <c r="U163" s="191"/>
      <c r="V163" s="466"/>
      <c r="W163" s="191"/>
      <c r="X163" s="191"/>
      <c r="Y163" s="191"/>
      <c r="Z163" s="191"/>
      <c r="AA163" s="191"/>
      <c r="AB163" s="47"/>
      <c r="AC163" s="403"/>
      <c r="AD163" s="403"/>
      <c r="AE163" s="403"/>
      <c r="AF163" s="403"/>
    </row>
    <row r="164" spans="1:32" s="402" customFormat="1" ht="10.5" customHeight="1" x14ac:dyDescent="0.15">
      <c r="A164" s="400"/>
      <c r="B164" s="302"/>
      <c r="C164" s="401"/>
      <c r="L164" s="191"/>
      <c r="M164" s="191"/>
      <c r="N164" s="501"/>
      <c r="O164" s="191"/>
      <c r="P164" s="191"/>
      <c r="Q164" s="191"/>
      <c r="R164" s="191"/>
      <c r="S164" s="501"/>
      <c r="T164" s="191"/>
      <c r="U164" s="191"/>
      <c r="V164" s="466"/>
      <c r="W164" s="191"/>
      <c r="X164" s="191"/>
      <c r="Y164" s="191"/>
      <c r="Z164" s="191"/>
      <c r="AA164" s="191"/>
      <c r="AB164" s="47"/>
      <c r="AC164" s="403"/>
      <c r="AD164" s="403"/>
      <c r="AE164" s="403"/>
      <c r="AF164" s="403"/>
    </row>
    <row r="165" spans="1:32" s="402" customFormat="1" ht="10.5" customHeight="1" x14ac:dyDescent="0.15">
      <c r="A165" s="400"/>
      <c r="B165" s="302"/>
      <c r="C165" s="401"/>
      <c r="L165" s="191"/>
      <c r="M165" s="191"/>
      <c r="N165" s="501"/>
      <c r="O165" s="191"/>
      <c r="P165" s="191"/>
      <c r="Q165" s="191"/>
      <c r="R165" s="191"/>
      <c r="S165" s="501"/>
      <c r="T165" s="191"/>
      <c r="U165" s="191"/>
      <c r="V165" s="466"/>
      <c r="W165" s="191"/>
      <c r="X165" s="191"/>
      <c r="Y165" s="191"/>
      <c r="Z165" s="191"/>
      <c r="AA165" s="191"/>
      <c r="AB165" s="47"/>
      <c r="AC165" s="403"/>
      <c r="AD165" s="403"/>
      <c r="AE165" s="403"/>
      <c r="AF165" s="403"/>
    </row>
    <row r="166" spans="1:32" s="402" customFormat="1" ht="10.5" customHeight="1" x14ac:dyDescent="0.15">
      <c r="A166" s="400"/>
      <c r="B166" s="302"/>
      <c r="C166" s="401"/>
      <c r="L166" s="191"/>
      <c r="M166" s="191"/>
      <c r="N166" s="501"/>
      <c r="O166" s="191"/>
      <c r="P166" s="191"/>
      <c r="Q166" s="191"/>
      <c r="R166" s="191"/>
      <c r="S166" s="501"/>
      <c r="T166" s="191"/>
      <c r="U166" s="191"/>
      <c r="V166" s="466"/>
      <c r="W166" s="191"/>
      <c r="X166" s="191"/>
      <c r="Y166" s="191"/>
      <c r="Z166" s="191"/>
      <c r="AA166" s="191"/>
      <c r="AB166" s="47"/>
      <c r="AC166" s="403"/>
      <c r="AD166" s="403"/>
      <c r="AE166" s="403"/>
      <c r="AF166" s="403"/>
    </row>
    <row r="167" spans="1:32" s="402" customFormat="1" ht="10.5" customHeight="1" x14ac:dyDescent="0.15">
      <c r="A167" s="400"/>
      <c r="B167" s="302"/>
      <c r="C167" s="401"/>
      <c r="L167" s="191"/>
      <c r="M167" s="191"/>
      <c r="N167" s="501"/>
      <c r="O167" s="191"/>
      <c r="P167" s="191"/>
      <c r="Q167" s="191"/>
      <c r="R167" s="191"/>
      <c r="S167" s="501"/>
      <c r="T167" s="191"/>
      <c r="U167" s="191"/>
      <c r="V167" s="466"/>
      <c r="W167" s="191"/>
      <c r="X167" s="191"/>
      <c r="Y167" s="191"/>
      <c r="Z167" s="191"/>
      <c r="AA167" s="191"/>
      <c r="AB167" s="47"/>
      <c r="AC167" s="403"/>
      <c r="AD167" s="403"/>
      <c r="AE167" s="403"/>
      <c r="AF167" s="403"/>
    </row>
    <row r="168" spans="1:32" s="402" customFormat="1" ht="10.5" customHeight="1" x14ac:dyDescent="0.15">
      <c r="A168" s="400"/>
      <c r="B168" s="302"/>
      <c r="C168" s="401"/>
      <c r="L168" s="191"/>
      <c r="M168" s="191"/>
      <c r="N168" s="501"/>
      <c r="O168" s="191"/>
      <c r="P168" s="191"/>
      <c r="Q168" s="191"/>
      <c r="R168" s="191"/>
      <c r="S168" s="501"/>
      <c r="T168" s="191"/>
      <c r="U168" s="191"/>
      <c r="V168" s="466"/>
      <c r="W168" s="191"/>
      <c r="X168" s="191"/>
      <c r="Y168" s="191"/>
      <c r="Z168" s="191"/>
      <c r="AA168" s="191"/>
      <c r="AB168" s="47"/>
      <c r="AC168" s="403"/>
      <c r="AD168" s="403"/>
      <c r="AE168" s="403"/>
      <c r="AF168" s="403"/>
    </row>
    <row r="169" spans="1:32" s="402" customFormat="1" ht="10.5" customHeight="1" x14ac:dyDescent="0.15">
      <c r="A169" s="400"/>
      <c r="B169" s="302"/>
      <c r="C169" s="401"/>
      <c r="L169" s="191"/>
      <c r="M169" s="191"/>
      <c r="N169" s="501"/>
      <c r="O169" s="191"/>
      <c r="P169" s="191"/>
      <c r="Q169" s="191"/>
      <c r="R169" s="191"/>
      <c r="S169" s="501"/>
      <c r="T169" s="191"/>
      <c r="U169" s="191"/>
      <c r="V169" s="466"/>
      <c r="W169" s="191"/>
      <c r="X169" s="191"/>
      <c r="Y169" s="191"/>
      <c r="Z169" s="191"/>
      <c r="AA169" s="191"/>
      <c r="AB169" s="47"/>
      <c r="AC169" s="403"/>
      <c r="AD169" s="403"/>
      <c r="AE169" s="403"/>
      <c r="AF169" s="403"/>
    </row>
    <row r="170" spans="1:32" s="402" customFormat="1" ht="10.5" customHeight="1" x14ac:dyDescent="0.15">
      <c r="A170" s="400"/>
      <c r="B170" s="302"/>
      <c r="C170" s="401"/>
      <c r="L170" s="191"/>
      <c r="M170" s="191"/>
      <c r="N170" s="501"/>
      <c r="O170" s="191"/>
      <c r="P170" s="191"/>
      <c r="Q170" s="191"/>
      <c r="R170" s="191"/>
      <c r="S170" s="501"/>
      <c r="T170" s="191"/>
      <c r="U170" s="191"/>
      <c r="V170" s="466"/>
      <c r="W170" s="191"/>
      <c r="X170" s="191"/>
      <c r="Y170" s="191"/>
      <c r="Z170" s="191"/>
      <c r="AA170" s="191"/>
      <c r="AB170" s="47"/>
      <c r="AC170" s="403"/>
      <c r="AD170" s="403"/>
      <c r="AE170" s="403"/>
      <c r="AF170" s="403"/>
    </row>
    <row r="171" spans="1:32" s="402" customFormat="1" ht="10.5" customHeight="1" x14ac:dyDescent="0.15">
      <c r="A171" s="400"/>
      <c r="B171" s="302"/>
      <c r="C171" s="401"/>
      <c r="L171" s="191"/>
      <c r="M171" s="191"/>
      <c r="N171" s="501"/>
      <c r="O171" s="191"/>
      <c r="P171" s="191"/>
      <c r="Q171" s="191"/>
      <c r="R171" s="191"/>
      <c r="S171" s="501"/>
      <c r="T171" s="191"/>
      <c r="U171" s="191"/>
      <c r="V171" s="466"/>
      <c r="W171" s="191"/>
      <c r="X171" s="191"/>
      <c r="Y171" s="191"/>
      <c r="Z171" s="191"/>
      <c r="AA171" s="191"/>
      <c r="AB171" s="47"/>
      <c r="AC171" s="403"/>
      <c r="AD171" s="403"/>
      <c r="AE171" s="403"/>
      <c r="AF171" s="403"/>
    </row>
    <row r="172" spans="1:32" s="402" customFormat="1" ht="10.5" customHeight="1" x14ac:dyDescent="0.15">
      <c r="A172" s="400"/>
      <c r="B172" s="302"/>
      <c r="C172" s="401"/>
      <c r="L172" s="191"/>
      <c r="M172" s="191"/>
      <c r="N172" s="501"/>
      <c r="O172" s="191"/>
      <c r="P172" s="191"/>
      <c r="Q172" s="191"/>
      <c r="R172" s="191"/>
      <c r="S172" s="501"/>
      <c r="T172" s="191"/>
      <c r="U172" s="191"/>
      <c r="V172" s="466"/>
      <c r="W172" s="191"/>
      <c r="X172" s="191"/>
      <c r="Y172" s="191"/>
      <c r="Z172" s="191"/>
      <c r="AA172" s="191"/>
      <c r="AB172" s="47"/>
      <c r="AC172" s="403"/>
      <c r="AD172" s="403"/>
      <c r="AE172" s="403"/>
      <c r="AF172" s="403"/>
    </row>
    <row r="173" spans="1:32" s="402" customFormat="1" ht="10.5" customHeight="1" x14ac:dyDescent="0.15">
      <c r="A173" s="400"/>
      <c r="B173" s="302"/>
      <c r="C173" s="401"/>
      <c r="L173" s="191"/>
      <c r="M173" s="191"/>
      <c r="N173" s="501"/>
      <c r="O173" s="191"/>
      <c r="P173" s="191"/>
      <c r="Q173" s="191"/>
      <c r="R173" s="191"/>
      <c r="S173" s="501"/>
      <c r="T173" s="191"/>
      <c r="U173" s="191"/>
      <c r="V173" s="466"/>
      <c r="W173" s="191"/>
      <c r="X173" s="191"/>
      <c r="Y173" s="191"/>
      <c r="Z173" s="191"/>
      <c r="AA173" s="191"/>
      <c r="AB173" s="47"/>
      <c r="AC173" s="403"/>
      <c r="AD173" s="403"/>
      <c r="AE173" s="403"/>
      <c r="AF173" s="403"/>
    </row>
    <row r="174" spans="1:32" s="402" customFormat="1" ht="10.5" customHeight="1" x14ac:dyDescent="0.15">
      <c r="A174" s="400"/>
      <c r="B174" s="302"/>
      <c r="C174" s="401"/>
      <c r="L174" s="191"/>
      <c r="M174" s="191"/>
      <c r="N174" s="501"/>
      <c r="O174" s="191"/>
      <c r="P174" s="191"/>
      <c r="Q174" s="191"/>
      <c r="R174" s="191"/>
      <c r="S174" s="501"/>
      <c r="T174" s="191"/>
      <c r="U174" s="191"/>
      <c r="V174" s="466"/>
      <c r="W174" s="191"/>
      <c r="X174" s="191"/>
      <c r="Y174" s="191"/>
      <c r="Z174" s="191"/>
      <c r="AA174" s="191"/>
      <c r="AB174" s="47"/>
      <c r="AC174" s="403"/>
      <c r="AD174" s="403"/>
      <c r="AE174" s="403"/>
      <c r="AF174" s="403"/>
    </row>
    <row r="175" spans="1:32" s="402" customFormat="1" ht="10.5" customHeight="1" x14ac:dyDescent="0.15">
      <c r="A175" s="400"/>
      <c r="B175" s="302"/>
      <c r="C175" s="401"/>
      <c r="L175" s="191"/>
      <c r="M175" s="191"/>
      <c r="N175" s="501"/>
      <c r="O175" s="191"/>
      <c r="P175" s="191"/>
      <c r="Q175" s="191"/>
      <c r="R175" s="191"/>
      <c r="S175" s="501"/>
      <c r="T175" s="191"/>
      <c r="U175" s="191"/>
      <c r="V175" s="466"/>
      <c r="W175" s="191"/>
      <c r="X175" s="191"/>
      <c r="Y175" s="191"/>
      <c r="Z175" s="191"/>
      <c r="AA175" s="191"/>
      <c r="AB175" s="47"/>
      <c r="AC175" s="403"/>
      <c r="AD175" s="403"/>
      <c r="AE175" s="403"/>
      <c r="AF175" s="403"/>
    </row>
    <row r="176" spans="1:32" s="402" customFormat="1" ht="10.5" customHeight="1" x14ac:dyDescent="0.15">
      <c r="A176" s="400"/>
      <c r="B176" s="302"/>
      <c r="C176" s="401"/>
      <c r="L176" s="191"/>
      <c r="M176" s="191"/>
      <c r="N176" s="501"/>
      <c r="O176" s="191"/>
      <c r="P176" s="191"/>
      <c r="Q176" s="191"/>
      <c r="R176" s="191"/>
      <c r="S176" s="501"/>
      <c r="T176" s="191"/>
      <c r="U176" s="191"/>
      <c r="V176" s="466"/>
      <c r="W176" s="191"/>
      <c r="X176" s="191"/>
      <c r="Y176" s="191"/>
      <c r="Z176" s="191"/>
      <c r="AA176" s="191"/>
      <c r="AB176" s="47"/>
      <c r="AC176" s="403"/>
      <c r="AD176" s="403"/>
      <c r="AE176" s="403"/>
      <c r="AF176" s="403"/>
    </row>
    <row r="177" spans="1:32" s="402" customFormat="1" ht="10.5" customHeight="1" x14ac:dyDescent="0.15">
      <c r="A177" s="400"/>
      <c r="B177" s="302"/>
      <c r="C177" s="401"/>
      <c r="L177" s="191"/>
      <c r="M177" s="191"/>
      <c r="N177" s="501"/>
      <c r="O177" s="191"/>
      <c r="P177" s="191"/>
      <c r="Q177" s="191"/>
      <c r="R177" s="191"/>
      <c r="S177" s="501"/>
      <c r="T177" s="191"/>
      <c r="U177" s="191"/>
      <c r="V177" s="466"/>
      <c r="W177" s="191"/>
      <c r="X177" s="191"/>
      <c r="Y177" s="191"/>
      <c r="Z177" s="191"/>
      <c r="AA177" s="191"/>
      <c r="AB177" s="47"/>
      <c r="AC177" s="403"/>
      <c r="AD177" s="403"/>
      <c r="AE177" s="403"/>
      <c r="AF177" s="403"/>
    </row>
    <row r="178" spans="1:32" s="402" customFormat="1" ht="10.5" customHeight="1" x14ac:dyDescent="0.15">
      <c r="A178" s="400"/>
      <c r="B178" s="302"/>
      <c r="C178" s="401"/>
      <c r="L178" s="191"/>
      <c r="M178" s="191"/>
      <c r="N178" s="501"/>
      <c r="O178" s="191"/>
      <c r="P178" s="191"/>
      <c r="Q178" s="191"/>
      <c r="R178" s="191"/>
      <c r="S178" s="501"/>
      <c r="T178" s="191"/>
      <c r="U178" s="191"/>
      <c r="V178" s="466"/>
      <c r="W178" s="191"/>
      <c r="X178" s="191"/>
      <c r="Y178" s="191"/>
      <c r="Z178" s="191"/>
      <c r="AA178" s="191"/>
      <c r="AB178" s="47"/>
      <c r="AC178" s="403"/>
      <c r="AD178" s="403"/>
      <c r="AE178" s="403"/>
      <c r="AF178" s="403"/>
    </row>
    <row r="179" spans="1:32" s="402" customFormat="1" ht="10.5" customHeight="1" x14ac:dyDescent="0.15">
      <c r="A179" s="400"/>
      <c r="B179" s="302"/>
      <c r="C179" s="401"/>
      <c r="L179" s="191"/>
      <c r="M179" s="191"/>
      <c r="N179" s="501"/>
      <c r="O179" s="191"/>
      <c r="P179" s="191"/>
      <c r="Q179" s="191"/>
      <c r="R179" s="191"/>
      <c r="S179" s="501"/>
      <c r="T179" s="191"/>
      <c r="U179" s="191"/>
      <c r="V179" s="466"/>
      <c r="W179" s="191"/>
      <c r="X179" s="191"/>
      <c r="Y179" s="191"/>
      <c r="Z179" s="191"/>
      <c r="AA179" s="191"/>
      <c r="AB179" s="47"/>
      <c r="AC179" s="403"/>
      <c r="AD179" s="403"/>
      <c r="AE179" s="403"/>
      <c r="AF179" s="403"/>
    </row>
    <row r="180" spans="1:32" s="402" customFormat="1" ht="10.5" customHeight="1" x14ac:dyDescent="0.15">
      <c r="A180" s="400"/>
      <c r="B180" s="302"/>
      <c r="C180" s="401"/>
      <c r="L180" s="191"/>
      <c r="M180" s="191"/>
      <c r="N180" s="501"/>
      <c r="O180" s="191"/>
      <c r="P180" s="191"/>
      <c r="Q180" s="191"/>
      <c r="R180" s="191"/>
      <c r="S180" s="501"/>
      <c r="T180" s="191"/>
      <c r="U180" s="191"/>
      <c r="V180" s="466"/>
      <c r="W180" s="191"/>
      <c r="X180" s="191"/>
      <c r="Y180" s="191"/>
      <c r="Z180" s="191"/>
      <c r="AA180" s="191"/>
      <c r="AB180" s="47"/>
      <c r="AC180" s="403"/>
      <c r="AD180" s="403"/>
      <c r="AE180" s="403"/>
      <c r="AF180" s="403"/>
    </row>
    <row r="181" spans="1:32" s="402" customFormat="1" ht="10.5" customHeight="1" x14ac:dyDescent="0.15">
      <c r="A181" s="400"/>
      <c r="B181" s="302"/>
      <c r="C181" s="401"/>
      <c r="L181" s="191"/>
      <c r="M181" s="191"/>
      <c r="N181" s="501"/>
      <c r="O181" s="191"/>
      <c r="P181" s="191"/>
      <c r="Q181" s="191"/>
      <c r="R181" s="191"/>
      <c r="S181" s="501"/>
      <c r="T181" s="191"/>
      <c r="U181" s="191"/>
      <c r="V181" s="466"/>
      <c r="W181" s="191"/>
      <c r="X181" s="191"/>
      <c r="Y181" s="191"/>
      <c r="Z181" s="191"/>
      <c r="AA181" s="191"/>
      <c r="AB181" s="47"/>
      <c r="AC181" s="403"/>
      <c r="AD181" s="403"/>
      <c r="AE181" s="403"/>
      <c r="AF181" s="403"/>
    </row>
    <row r="182" spans="1:32" s="402" customFormat="1" ht="10.5" customHeight="1" x14ac:dyDescent="0.15">
      <c r="A182" s="400"/>
      <c r="B182" s="302"/>
      <c r="C182" s="401"/>
      <c r="L182" s="191"/>
      <c r="M182" s="191"/>
      <c r="N182" s="501"/>
      <c r="O182" s="191"/>
      <c r="P182" s="191"/>
      <c r="Q182" s="191"/>
      <c r="R182" s="191"/>
      <c r="S182" s="501"/>
      <c r="T182" s="191"/>
      <c r="U182" s="191"/>
      <c r="V182" s="466"/>
      <c r="W182" s="191"/>
      <c r="X182" s="191"/>
      <c r="Y182" s="191"/>
      <c r="Z182" s="191"/>
      <c r="AA182" s="191"/>
      <c r="AB182" s="47"/>
      <c r="AC182" s="403"/>
      <c r="AD182" s="403"/>
      <c r="AE182" s="403"/>
      <c r="AF182" s="403"/>
    </row>
    <row r="183" spans="1:32" s="402" customFormat="1" ht="10.5" customHeight="1" x14ac:dyDescent="0.15">
      <c r="A183" s="400"/>
      <c r="B183" s="302"/>
      <c r="C183" s="401"/>
      <c r="L183" s="191"/>
      <c r="M183" s="191"/>
      <c r="N183" s="501"/>
      <c r="O183" s="191"/>
      <c r="P183" s="191"/>
      <c r="Q183" s="191"/>
      <c r="R183" s="191"/>
      <c r="S183" s="501"/>
      <c r="T183" s="191"/>
      <c r="U183" s="191"/>
      <c r="V183" s="466"/>
      <c r="W183" s="191"/>
      <c r="X183" s="191"/>
      <c r="Y183" s="191"/>
      <c r="Z183" s="191"/>
      <c r="AA183" s="191"/>
      <c r="AB183" s="47"/>
      <c r="AC183" s="403"/>
      <c r="AD183" s="403"/>
      <c r="AE183" s="403"/>
      <c r="AF183" s="403"/>
    </row>
    <row r="184" spans="1:32" s="402" customFormat="1" ht="10.5" customHeight="1" x14ac:dyDescent="0.15">
      <c r="A184" s="400"/>
      <c r="B184" s="302"/>
      <c r="C184" s="401"/>
      <c r="L184" s="191"/>
      <c r="M184" s="191"/>
      <c r="N184" s="501"/>
      <c r="O184" s="191"/>
      <c r="P184" s="191"/>
      <c r="Q184" s="191"/>
      <c r="R184" s="191"/>
      <c r="S184" s="501"/>
      <c r="T184" s="191"/>
      <c r="U184" s="191"/>
      <c r="V184" s="466"/>
      <c r="W184" s="191"/>
      <c r="X184" s="191"/>
      <c r="Y184" s="191"/>
      <c r="Z184" s="191"/>
      <c r="AA184" s="191"/>
      <c r="AB184" s="47"/>
      <c r="AC184" s="403"/>
      <c r="AD184" s="403"/>
      <c r="AE184" s="403"/>
      <c r="AF184" s="403"/>
    </row>
    <row r="185" spans="1:32" s="402" customFormat="1" ht="10.5" customHeight="1" x14ac:dyDescent="0.15">
      <c r="A185" s="400"/>
      <c r="B185" s="302"/>
      <c r="C185" s="401"/>
      <c r="L185" s="191"/>
      <c r="M185" s="191"/>
      <c r="N185" s="501"/>
      <c r="O185" s="191"/>
      <c r="P185" s="191"/>
      <c r="Q185" s="191"/>
      <c r="R185" s="191"/>
      <c r="S185" s="501"/>
      <c r="T185" s="191"/>
      <c r="U185" s="191"/>
      <c r="V185" s="466"/>
      <c r="W185" s="191"/>
      <c r="X185" s="191"/>
      <c r="Y185" s="191"/>
      <c r="Z185" s="191"/>
      <c r="AA185" s="191"/>
      <c r="AB185" s="47"/>
      <c r="AC185" s="403"/>
      <c r="AD185" s="403"/>
      <c r="AE185" s="403"/>
      <c r="AF185" s="403"/>
    </row>
    <row r="186" spans="1:32" s="402" customFormat="1" ht="10.5" customHeight="1" x14ac:dyDescent="0.15">
      <c r="A186" s="400"/>
      <c r="B186" s="302"/>
      <c r="C186" s="401"/>
      <c r="L186" s="191"/>
      <c r="M186" s="191"/>
      <c r="N186" s="501"/>
      <c r="O186" s="191"/>
      <c r="P186" s="191"/>
      <c r="Q186" s="191"/>
      <c r="R186" s="191"/>
      <c r="S186" s="501"/>
      <c r="T186" s="191"/>
      <c r="U186" s="191"/>
      <c r="V186" s="466"/>
      <c r="W186" s="191"/>
      <c r="X186" s="191"/>
      <c r="Y186" s="191"/>
      <c r="Z186" s="191"/>
      <c r="AA186" s="191"/>
      <c r="AB186" s="47"/>
      <c r="AC186" s="403"/>
      <c r="AD186" s="403"/>
      <c r="AE186" s="403"/>
      <c r="AF186" s="403"/>
    </row>
    <row r="187" spans="1:32" s="402" customFormat="1" ht="10.5" customHeight="1" x14ac:dyDescent="0.15">
      <c r="A187" s="400"/>
      <c r="B187" s="302"/>
      <c r="C187" s="401"/>
      <c r="L187" s="191"/>
      <c r="M187" s="191"/>
      <c r="N187" s="501"/>
      <c r="O187" s="191"/>
      <c r="P187" s="191"/>
      <c r="Q187" s="191"/>
      <c r="R187" s="191"/>
      <c r="S187" s="501"/>
      <c r="T187" s="191"/>
      <c r="U187" s="191"/>
      <c r="V187" s="466"/>
      <c r="W187" s="191"/>
      <c r="X187" s="191"/>
      <c r="Y187" s="191"/>
      <c r="Z187" s="191"/>
      <c r="AA187" s="191"/>
      <c r="AB187" s="47"/>
      <c r="AC187" s="403"/>
      <c r="AD187" s="403"/>
      <c r="AE187" s="403"/>
      <c r="AF187" s="403"/>
    </row>
    <row r="188" spans="1:32" s="402" customFormat="1" ht="10.5" customHeight="1" x14ac:dyDescent="0.15">
      <c r="A188" s="400"/>
      <c r="B188" s="302"/>
      <c r="C188" s="401"/>
      <c r="L188" s="191"/>
      <c r="M188" s="191"/>
      <c r="N188" s="501"/>
      <c r="O188" s="191"/>
      <c r="P188" s="191"/>
      <c r="Q188" s="191"/>
      <c r="R188" s="191"/>
      <c r="S188" s="501"/>
      <c r="T188" s="191"/>
      <c r="U188" s="191"/>
      <c r="V188" s="466"/>
      <c r="W188" s="191"/>
      <c r="X188" s="191"/>
      <c r="Y188" s="191"/>
      <c r="Z188" s="191"/>
      <c r="AA188" s="191"/>
      <c r="AB188" s="47"/>
      <c r="AC188" s="403"/>
      <c r="AD188" s="403"/>
      <c r="AE188" s="403"/>
      <c r="AF188" s="403"/>
    </row>
    <row r="189" spans="1:32" s="402" customFormat="1" ht="10.5" customHeight="1" x14ac:dyDescent="0.15">
      <c r="A189" s="400"/>
      <c r="B189" s="302"/>
      <c r="C189" s="401"/>
      <c r="L189" s="191"/>
      <c r="M189" s="191"/>
      <c r="N189" s="501"/>
      <c r="O189" s="191"/>
      <c r="P189" s="191"/>
      <c r="Q189" s="191"/>
      <c r="R189" s="191"/>
      <c r="S189" s="501"/>
      <c r="T189" s="191"/>
      <c r="U189" s="191"/>
      <c r="V189" s="466"/>
      <c r="W189" s="191"/>
      <c r="X189" s="191"/>
      <c r="Y189" s="191"/>
      <c r="Z189" s="191"/>
      <c r="AA189" s="191"/>
      <c r="AB189" s="47"/>
      <c r="AC189" s="403"/>
      <c r="AD189" s="403"/>
      <c r="AE189" s="403"/>
      <c r="AF189" s="403"/>
    </row>
    <row r="190" spans="1:32" s="402" customFormat="1" ht="10.5" customHeight="1" x14ac:dyDescent="0.15">
      <c r="A190" s="400"/>
      <c r="B190" s="302"/>
      <c r="C190" s="401"/>
      <c r="L190" s="191"/>
      <c r="M190" s="191"/>
      <c r="N190" s="501"/>
      <c r="O190" s="191"/>
      <c r="P190" s="191"/>
      <c r="Q190" s="191"/>
      <c r="R190" s="191"/>
      <c r="S190" s="501"/>
      <c r="T190" s="191"/>
      <c r="U190" s="191"/>
      <c r="V190" s="466"/>
      <c r="W190" s="191"/>
      <c r="X190" s="191"/>
      <c r="Y190" s="191"/>
      <c r="Z190" s="191"/>
      <c r="AA190" s="191"/>
      <c r="AB190" s="47"/>
      <c r="AC190" s="403"/>
      <c r="AD190" s="403"/>
      <c r="AE190" s="403"/>
      <c r="AF190" s="403"/>
    </row>
    <row r="191" spans="1:32" s="402" customFormat="1" ht="10.5" customHeight="1" x14ac:dyDescent="0.15">
      <c r="A191" s="400"/>
      <c r="B191" s="302"/>
      <c r="C191" s="401"/>
      <c r="L191" s="191"/>
      <c r="M191" s="191"/>
      <c r="N191" s="501"/>
      <c r="O191" s="191"/>
      <c r="P191" s="191"/>
      <c r="Q191" s="191"/>
      <c r="R191" s="191"/>
      <c r="S191" s="501"/>
      <c r="T191" s="191"/>
      <c r="U191" s="191"/>
      <c r="V191" s="466"/>
      <c r="W191" s="191"/>
      <c r="X191" s="191"/>
      <c r="Y191" s="191"/>
      <c r="Z191" s="191"/>
      <c r="AA191" s="191"/>
      <c r="AB191" s="47"/>
      <c r="AC191" s="403"/>
      <c r="AD191" s="403"/>
      <c r="AE191" s="403"/>
      <c r="AF191" s="403"/>
    </row>
    <row r="192" spans="1:32" s="402" customFormat="1" ht="10.5" customHeight="1" x14ac:dyDescent="0.15">
      <c r="A192" s="400"/>
      <c r="B192" s="302"/>
      <c r="C192" s="401"/>
      <c r="L192" s="191"/>
      <c r="M192" s="191"/>
      <c r="N192" s="501"/>
      <c r="O192" s="191"/>
      <c r="P192" s="191"/>
      <c r="Q192" s="191"/>
      <c r="R192" s="191"/>
      <c r="S192" s="501"/>
      <c r="T192" s="191"/>
      <c r="U192" s="191"/>
      <c r="V192" s="466"/>
      <c r="W192" s="191"/>
      <c r="X192" s="191"/>
      <c r="Y192" s="191"/>
      <c r="Z192" s="191"/>
      <c r="AA192" s="191"/>
      <c r="AB192" s="47"/>
      <c r="AC192" s="403"/>
      <c r="AD192" s="403"/>
      <c r="AE192" s="403"/>
      <c r="AF192" s="403"/>
    </row>
    <row r="193" spans="1:32" s="402" customFormat="1" ht="10.5" customHeight="1" x14ac:dyDescent="0.15">
      <c r="A193" s="400"/>
      <c r="B193" s="302"/>
      <c r="C193" s="401"/>
      <c r="L193" s="191"/>
      <c r="M193" s="191"/>
      <c r="N193" s="501"/>
      <c r="O193" s="191"/>
      <c r="P193" s="191"/>
      <c r="Q193" s="191"/>
      <c r="R193" s="191"/>
      <c r="S193" s="501"/>
      <c r="T193" s="191"/>
      <c r="U193" s="191"/>
      <c r="V193" s="466"/>
      <c r="W193" s="191"/>
      <c r="X193" s="191"/>
      <c r="Y193" s="191"/>
      <c r="Z193" s="191"/>
      <c r="AA193" s="191"/>
      <c r="AB193" s="47"/>
      <c r="AC193" s="403"/>
      <c r="AD193" s="403"/>
      <c r="AE193" s="403"/>
      <c r="AF193" s="403"/>
    </row>
    <row r="194" spans="1:32" s="402" customFormat="1" ht="10.5" customHeight="1" x14ac:dyDescent="0.15">
      <c r="A194" s="400"/>
      <c r="B194" s="302"/>
      <c r="C194" s="401"/>
      <c r="L194" s="191"/>
      <c r="M194" s="191"/>
      <c r="N194" s="501"/>
      <c r="O194" s="191"/>
      <c r="P194" s="191"/>
      <c r="Q194" s="191"/>
      <c r="R194" s="191"/>
      <c r="S194" s="501"/>
      <c r="T194" s="191"/>
      <c r="U194" s="191"/>
      <c r="V194" s="466"/>
      <c r="W194" s="191"/>
      <c r="X194" s="191"/>
      <c r="Y194" s="191"/>
      <c r="Z194" s="191"/>
      <c r="AA194" s="191"/>
      <c r="AB194" s="47"/>
      <c r="AC194" s="403"/>
      <c r="AD194" s="403"/>
      <c r="AE194" s="403"/>
      <c r="AF194" s="403"/>
    </row>
    <row r="195" spans="1:32" s="402" customFormat="1" ht="10.5" customHeight="1" x14ac:dyDescent="0.15">
      <c r="A195" s="400"/>
      <c r="B195" s="302"/>
      <c r="C195" s="401"/>
      <c r="L195" s="191"/>
      <c r="M195" s="191"/>
      <c r="N195" s="501"/>
      <c r="O195" s="191"/>
      <c r="P195" s="191"/>
      <c r="Q195" s="191"/>
      <c r="R195" s="191"/>
      <c r="S195" s="501"/>
      <c r="T195" s="191"/>
      <c r="U195" s="191"/>
      <c r="V195" s="466"/>
      <c r="W195" s="191"/>
      <c r="X195" s="191"/>
      <c r="Y195" s="191"/>
      <c r="Z195" s="191"/>
      <c r="AA195" s="191"/>
      <c r="AB195" s="47"/>
      <c r="AC195" s="403"/>
      <c r="AD195" s="403"/>
      <c r="AE195" s="403"/>
      <c r="AF195" s="403"/>
    </row>
    <row r="196" spans="1:32" s="402" customFormat="1" ht="10.5" customHeight="1" x14ac:dyDescent="0.15">
      <c r="A196" s="400"/>
      <c r="B196" s="302"/>
      <c r="C196" s="401"/>
      <c r="L196" s="191"/>
      <c r="M196" s="191"/>
      <c r="N196" s="501"/>
      <c r="O196" s="191"/>
      <c r="P196" s="191"/>
      <c r="Q196" s="191"/>
      <c r="R196" s="191"/>
      <c r="S196" s="501"/>
      <c r="T196" s="191"/>
      <c r="U196" s="191"/>
      <c r="V196" s="466"/>
      <c r="W196" s="191"/>
      <c r="X196" s="191"/>
      <c r="Y196" s="191"/>
      <c r="Z196" s="191"/>
      <c r="AA196" s="191"/>
      <c r="AB196" s="47"/>
      <c r="AC196" s="403"/>
      <c r="AD196" s="403"/>
      <c r="AE196" s="403"/>
      <c r="AF196" s="403"/>
    </row>
    <row r="197" spans="1:32" s="402" customFormat="1" ht="10.5" customHeight="1" x14ac:dyDescent="0.15">
      <c r="A197" s="400"/>
      <c r="B197" s="302"/>
      <c r="C197" s="401"/>
      <c r="L197" s="191"/>
      <c r="M197" s="191"/>
      <c r="N197" s="501"/>
      <c r="O197" s="191"/>
      <c r="P197" s="191"/>
      <c r="Q197" s="191"/>
      <c r="R197" s="191"/>
      <c r="S197" s="501"/>
      <c r="T197" s="191"/>
      <c r="U197" s="191"/>
      <c r="V197" s="466"/>
      <c r="W197" s="191"/>
      <c r="X197" s="191"/>
      <c r="Y197" s="191"/>
      <c r="Z197" s="191"/>
      <c r="AA197" s="191"/>
      <c r="AB197" s="47"/>
      <c r="AC197" s="403"/>
      <c r="AD197" s="403"/>
      <c r="AE197" s="403"/>
      <c r="AF197" s="403"/>
    </row>
    <row r="198" spans="1:32" s="402" customFormat="1" ht="10.5" customHeight="1" x14ac:dyDescent="0.15">
      <c r="A198" s="400"/>
      <c r="B198" s="302"/>
      <c r="C198" s="401"/>
      <c r="L198" s="191"/>
      <c r="M198" s="191"/>
      <c r="N198" s="501"/>
      <c r="O198" s="191"/>
      <c r="P198" s="191"/>
      <c r="Q198" s="191"/>
      <c r="R198" s="191"/>
      <c r="S198" s="501"/>
      <c r="T198" s="191"/>
      <c r="U198" s="191"/>
      <c r="V198" s="466"/>
      <c r="W198" s="191"/>
      <c r="X198" s="191"/>
      <c r="Y198" s="191"/>
      <c r="Z198" s="191"/>
      <c r="AA198" s="191"/>
      <c r="AB198" s="47"/>
      <c r="AC198" s="403"/>
      <c r="AD198" s="403"/>
      <c r="AE198" s="403"/>
      <c r="AF198" s="403"/>
    </row>
    <row r="199" spans="1:32" s="402" customFormat="1" ht="10.5" customHeight="1" x14ac:dyDescent="0.15">
      <c r="A199" s="400"/>
      <c r="B199" s="302"/>
      <c r="C199" s="401"/>
      <c r="L199" s="191"/>
      <c r="M199" s="191"/>
      <c r="N199" s="501"/>
      <c r="O199" s="191"/>
      <c r="P199" s="191"/>
      <c r="Q199" s="191"/>
      <c r="R199" s="191"/>
      <c r="S199" s="501"/>
      <c r="T199" s="191"/>
      <c r="U199" s="191"/>
      <c r="V199" s="466"/>
      <c r="W199" s="191"/>
      <c r="X199" s="191"/>
      <c r="Y199" s="191"/>
      <c r="Z199" s="191"/>
      <c r="AA199" s="191"/>
      <c r="AB199" s="47"/>
      <c r="AC199" s="403"/>
      <c r="AD199" s="403"/>
      <c r="AE199" s="403"/>
      <c r="AF199" s="403"/>
    </row>
    <row r="200" spans="1:32" s="402" customFormat="1" ht="10.5" customHeight="1" x14ac:dyDescent="0.15">
      <c r="A200" s="400"/>
      <c r="B200" s="302"/>
      <c r="C200" s="401"/>
      <c r="L200" s="191"/>
      <c r="M200" s="191"/>
      <c r="N200" s="501"/>
      <c r="O200" s="191"/>
      <c r="P200" s="191"/>
      <c r="Q200" s="191"/>
      <c r="R200" s="191"/>
      <c r="S200" s="501"/>
      <c r="T200" s="191"/>
      <c r="U200" s="191"/>
      <c r="V200" s="466"/>
      <c r="W200" s="191"/>
      <c r="X200" s="191"/>
      <c r="Y200" s="191"/>
      <c r="Z200" s="191"/>
      <c r="AA200" s="191"/>
      <c r="AB200" s="47"/>
      <c r="AC200" s="403"/>
      <c r="AD200" s="403"/>
      <c r="AE200" s="403"/>
      <c r="AF200" s="403"/>
    </row>
    <row r="201" spans="1:32" s="402" customFormat="1" ht="10.5" customHeight="1" x14ac:dyDescent="0.15">
      <c r="A201" s="400"/>
      <c r="B201" s="302"/>
      <c r="C201" s="401"/>
      <c r="L201" s="191"/>
      <c r="M201" s="191"/>
      <c r="N201" s="501"/>
      <c r="O201" s="191"/>
      <c r="P201" s="191"/>
      <c r="Q201" s="191"/>
      <c r="R201" s="191"/>
      <c r="S201" s="501"/>
      <c r="T201" s="191"/>
      <c r="U201" s="191"/>
      <c r="V201" s="466"/>
      <c r="W201" s="191"/>
      <c r="X201" s="191"/>
      <c r="Y201" s="191"/>
      <c r="Z201" s="191"/>
      <c r="AA201" s="191"/>
      <c r="AB201" s="47"/>
      <c r="AC201" s="403"/>
      <c r="AD201" s="403"/>
      <c r="AE201" s="403"/>
      <c r="AF201" s="403"/>
    </row>
    <row r="202" spans="1:32" s="402" customFormat="1" ht="10.5" customHeight="1" x14ac:dyDescent="0.15">
      <c r="A202" s="400"/>
      <c r="B202" s="302"/>
      <c r="C202" s="401"/>
      <c r="L202" s="191"/>
      <c r="M202" s="191"/>
      <c r="N202" s="501"/>
      <c r="O202" s="191"/>
      <c r="P202" s="191"/>
      <c r="Q202" s="191"/>
      <c r="R202" s="191"/>
      <c r="S202" s="501"/>
      <c r="T202" s="191"/>
      <c r="U202" s="191"/>
      <c r="V202" s="466"/>
      <c r="W202" s="191"/>
      <c r="X202" s="191"/>
      <c r="Y202" s="191"/>
      <c r="Z202" s="191"/>
      <c r="AA202" s="191"/>
      <c r="AB202" s="47"/>
      <c r="AC202" s="403"/>
      <c r="AD202" s="403"/>
      <c r="AE202" s="403"/>
      <c r="AF202" s="403"/>
    </row>
    <row r="203" spans="1:32" s="402" customFormat="1" ht="10.5" customHeight="1" x14ac:dyDescent="0.15">
      <c r="A203" s="400"/>
      <c r="B203" s="302"/>
      <c r="C203" s="401"/>
      <c r="L203" s="191"/>
      <c r="M203" s="191"/>
      <c r="N203" s="501"/>
      <c r="O203" s="191"/>
      <c r="P203" s="191"/>
      <c r="Q203" s="191"/>
      <c r="R203" s="191"/>
      <c r="S203" s="501"/>
      <c r="T203" s="191"/>
      <c r="U203" s="191"/>
      <c r="V203" s="466"/>
      <c r="W203" s="191"/>
      <c r="X203" s="191"/>
      <c r="Y203" s="191"/>
      <c r="Z203" s="191"/>
      <c r="AA203" s="191"/>
      <c r="AB203" s="47"/>
      <c r="AC203" s="403"/>
      <c r="AD203" s="403"/>
      <c r="AE203" s="403"/>
      <c r="AF203" s="403"/>
    </row>
    <row r="204" spans="1:32" s="402" customFormat="1" ht="10.5" customHeight="1" x14ac:dyDescent="0.15">
      <c r="A204" s="400"/>
      <c r="B204" s="302"/>
      <c r="C204" s="401"/>
      <c r="L204" s="191"/>
      <c r="M204" s="191"/>
      <c r="N204" s="501"/>
      <c r="O204" s="191"/>
      <c r="P204" s="191"/>
      <c r="Q204" s="191"/>
      <c r="R204" s="191"/>
      <c r="S204" s="501"/>
      <c r="T204" s="191"/>
      <c r="U204" s="191"/>
      <c r="V204" s="466"/>
      <c r="W204" s="191"/>
      <c r="X204" s="191"/>
      <c r="Y204" s="191"/>
      <c r="Z204" s="191"/>
      <c r="AA204" s="191"/>
      <c r="AB204" s="47"/>
      <c r="AC204" s="403"/>
      <c r="AD204" s="403"/>
      <c r="AE204" s="403"/>
      <c r="AF204" s="403"/>
    </row>
    <row r="205" spans="1:32" s="402" customFormat="1" ht="10.5" customHeight="1" x14ac:dyDescent="0.15">
      <c r="A205" s="400"/>
      <c r="B205" s="302"/>
      <c r="C205" s="401"/>
      <c r="L205" s="191"/>
      <c r="M205" s="191"/>
      <c r="N205" s="501"/>
      <c r="O205" s="191"/>
      <c r="P205" s="191"/>
      <c r="Q205" s="191"/>
      <c r="R205" s="191"/>
      <c r="S205" s="501"/>
      <c r="T205" s="191"/>
      <c r="U205" s="191"/>
      <c r="V205" s="466"/>
      <c r="W205" s="191"/>
      <c r="X205" s="191"/>
      <c r="Y205" s="191"/>
      <c r="Z205" s="191"/>
      <c r="AA205" s="191"/>
      <c r="AB205" s="47"/>
      <c r="AC205" s="403"/>
      <c r="AD205" s="403"/>
      <c r="AE205" s="403"/>
      <c r="AF205" s="403"/>
    </row>
    <row r="206" spans="1:32" s="402" customFormat="1" ht="10.5" customHeight="1" x14ac:dyDescent="0.15">
      <c r="A206" s="400"/>
      <c r="B206" s="302"/>
      <c r="C206" s="401"/>
      <c r="L206" s="191"/>
      <c r="M206" s="191"/>
      <c r="N206" s="501"/>
      <c r="O206" s="191"/>
      <c r="P206" s="191"/>
      <c r="Q206" s="191"/>
      <c r="R206" s="191"/>
      <c r="S206" s="501"/>
      <c r="T206" s="191"/>
      <c r="U206" s="191"/>
      <c r="V206" s="466"/>
      <c r="W206" s="191"/>
      <c r="X206" s="191"/>
      <c r="Y206" s="191"/>
      <c r="Z206" s="191"/>
      <c r="AA206" s="191"/>
      <c r="AB206" s="47"/>
      <c r="AC206" s="403"/>
      <c r="AD206" s="403"/>
      <c r="AE206" s="403"/>
      <c r="AF206" s="403"/>
    </row>
    <row r="207" spans="1:32" s="402" customFormat="1" ht="10.5" customHeight="1" x14ac:dyDescent="0.15">
      <c r="A207" s="400"/>
      <c r="B207" s="302"/>
      <c r="C207" s="401"/>
      <c r="L207" s="191"/>
      <c r="M207" s="191"/>
      <c r="N207" s="501"/>
      <c r="O207" s="191"/>
      <c r="P207" s="191"/>
      <c r="Q207" s="191"/>
      <c r="R207" s="191"/>
      <c r="S207" s="501"/>
      <c r="T207" s="191"/>
      <c r="U207" s="191"/>
      <c r="V207" s="466"/>
      <c r="W207" s="191"/>
      <c r="X207" s="191"/>
      <c r="Y207" s="191"/>
      <c r="Z207" s="191"/>
      <c r="AA207" s="191"/>
      <c r="AB207" s="47"/>
      <c r="AC207" s="403"/>
      <c r="AD207" s="403"/>
      <c r="AE207" s="403"/>
      <c r="AF207" s="403"/>
    </row>
    <row r="208" spans="1:32" s="402" customFormat="1" ht="10.5" customHeight="1" x14ac:dyDescent="0.15">
      <c r="A208" s="400"/>
      <c r="B208" s="302"/>
      <c r="C208" s="401"/>
      <c r="L208" s="191"/>
      <c r="M208" s="191"/>
      <c r="N208" s="501"/>
      <c r="O208" s="191"/>
      <c r="P208" s="191"/>
      <c r="Q208" s="191"/>
      <c r="R208" s="191"/>
      <c r="S208" s="501"/>
      <c r="T208" s="191"/>
      <c r="U208" s="191"/>
      <c r="V208" s="466"/>
      <c r="W208" s="191"/>
      <c r="X208" s="191"/>
      <c r="Y208" s="191"/>
      <c r="Z208" s="191"/>
      <c r="AA208" s="191"/>
      <c r="AB208" s="47"/>
      <c r="AC208" s="403"/>
      <c r="AD208" s="403"/>
      <c r="AE208" s="403"/>
      <c r="AF208" s="403"/>
    </row>
    <row r="209" spans="1:32" s="402" customFormat="1" ht="10.5" customHeight="1" x14ac:dyDescent="0.15">
      <c r="A209" s="400"/>
      <c r="B209" s="302"/>
      <c r="C209" s="401"/>
      <c r="L209" s="191"/>
      <c r="M209" s="191"/>
      <c r="N209" s="501"/>
      <c r="O209" s="191"/>
      <c r="P209" s="191"/>
      <c r="Q209" s="191"/>
      <c r="R209" s="191"/>
      <c r="S209" s="501"/>
      <c r="T209" s="191"/>
      <c r="U209" s="191"/>
      <c r="V209" s="466"/>
      <c r="W209" s="191"/>
      <c r="X209" s="191"/>
      <c r="Y209" s="191"/>
      <c r="Z209" s="191"/>
      <c r="AA209" s="191"/>
      <c r="AB209" s="47"/>
      <c r="AC209" s="403"/>
      <c r="AD209" s="403"/>
      <c r="AE209" s="403"/>
      <c r="AF209" s="403"/>
    </row>
    <row r="210" spans="1:32" s="402" customFormat="1" ht="10.5" customHeight="1" x14ac:dyDescent="0.15">
      <c r="A210" s="400"/>
      <c r="B210" s="302"/>
      <c r="C210" s="401"/>
      <c r="L210" s="191"/>
      <c r="M210" s="191"/>
      <c r="N210" s="501"/>
      <c r="O210" s="191"/>
      <c r="P210" s="191"/>
      <c r="Q210" s="191"/>
      <c r="R210" s="191"/>
      <c r="S210" s="501"/>
      <c r="T210" s="191"/>
      <c r="U210" s="191"/>
      <c r="V210" s="466"/>
      <c r="W210" s="191"/>
      <c r="X210" s="191"/>
      <c r="Y210" s="191"/>
      <c r="Z210" s="191"/>
      <c r="AA210" s="191"/>
      <c r="AB210" s="47"/>
      <c r="AC210" s="403"/>
      <c r="AD210" s="403"/>
      <c r="AE210" s="403"/>
      <c r="AF210" s="403"/>
    </row>
    <row r="211" spans="1:32" s="402" customFormat="1" ht="10.5" customHeight="1" x14ac:dyDescent="0.15">
      <c r="A211" s="400"/>
      <c r="B211" s="302"/>
      <c r="C211" s="401"/>
      <c r="L211" s="191"/>
      <c r="M211" s="191"/>
      <c r="N211" s="501"/>
      <c r="O211" s="191"/>
      <c r="P211" s="191"/>
      <c r="Q211" s="191"/>
      <c r="R211" s="191"/>
      <c r="S211" s="501"/>
      <c r="T211" s="191"/>
      <c r="U211" s="191"/>
      <c r="V211" s="466"/>
      <c r="W211" s="191"/>
      <c r="X211" s="191"/>
      <c r="Y211" s="191"/>
      <c r="Z211" s="191"/>
      <c r="AA211" s="191"/>
      <c r="AB211" s="47"/>
      <c r="AC211" s="403"/>
      <c r="AD211" s="403"/>
      <c r="AE211" s="403"/>
      <c r="AF211" s="403"/>
    </row>
    <row r="212" spans="1:32" s="402" customFormat="1" ht="10.5" customHeight="1" x14ac:dyDescent="0.15">
      <c r="A212" s="400"/>
      <c r="B212" s="302"/>
      <c r="C212" s="401"/>
      <c r="L212" s="191"/>
      <c r="M212" s="191"/>
      <c r="N212" s="501"/>
      <c r="O212" s="191"/>
      <c r="P212" s="191"/>
      <c r="Q212" s="191"/>
      <c r="R212" s="191"/>
      <c r="S212" s="501"/>
      <c r="T212" s="191"/>
      <c r="U212" s="191"/>
      <c r="V212" s="466"/>
      <c r="W212" s="191"/>
      <c r="X212" s="191"/>
      <c r="Y212" s="191"/>
      <c r="Z212" s="191"/>
      <c r="AA212" s="191"/>
      <c r="AB212" s="47"/>
      <c r="AC212" s="403"/>
      <c r="AD212" s="403"/>
      <c r="AE212" s="403"/>
      <c r="AF212" s="403"/>
    </row>
    <row r="213" spans="1:32" s="402" customFormat="1" ht="10.5" customHeight="1" x14ac:dyDescent="0.15">
      <c r="A213" s="400"/>
      <c r="B213" s="302"/>
      <c r="C213" s="401"/>
      <c r="L213" s="191"/>
      <c r="M213" s="191"/>
      <c r="N213" s="501"/>
      <c r="O213" s="191"/>
      <c r="P213" s="191"/>
      <c r="Q213" s="191"/>
      <c r="R213" s="191"/>
      <c r="S213" s="501"/>
      <c r="T213" s="191"/>
      <c r="U213" s="191"/>
      <c r="V213" s="466"/>
      <c r="W213" s="191"/>
      <c r="X213" s="191"/>
      <c r="Y213" s="191"/>
      <c r="Z213" s="191"/>
      <c r="AA213" s="191"/>
      <c r="AB213" s="47"/>
      <c r="AC213" s="403"/>
      <c r="AD213" s="403"/>
      <c r="AE213" s="403"/>
      <c r="AF213" s="403"/>
    </row>
    <row r="214" spans="1:32" s="402" customFormat="1" ht="10.5" customHeight="1" x14ac:dyDescent="0.15">
      <c r="A214" s="400"/>
      <c r="B214" s="302"/>
      <c r="C214" s="401"/>
      <c r="L214" s="191"/>
      <c r="M214" s="191"/>
      <c r="N214" s="501"/>
      <c r="O214" s="191"/>
      <c r="P214" s="191"/>
      <c r="Q214" s="191"/>
      <c r="R214" s="191"/>
      <c r="S214" s="501"/>
      <c r="T214" s="191"/>
      <c r="U214" s="191"/>
      <c r="V214" s="466"/>
      <c r="W214" s="191"/>
      <c r="X214" s="191"/>
      <c r="Y214" s="191"/>
      <c r="Z214" s="191"/>
      <c r="AA214" s="191"/>
      <c r="AB214" s="47"/>
      <c r="AC214" s="403"/>
      <c r="AD214" s="403"/>
      <c r="AE214" s="403"/>
      <c r="AF214" s="403"/>
    </row>
    <row r="215" spans="1:32" s="402" customFormat="1" ht="10.5" customHeight="1" x14ac:dyDescent="0.15">
      <c r="A215" s="400"/>
      <c r="B215" s="302"/>
      <c r="C215" s="401"/>
      <c r="L215" s="191"/>
      <c r="M215" s="191"/>
      <c r="N215" s="501"/>
      <c r="O215" s="191"/>
      <c r="P215" s="191"/>
      <c r="Q215" s="191"/>
      <c r="R215" s="191"/>
      <c r="S215" s="501"/>
      <c r="T215" s="191"/>
      <c r="U215" s="191"/>
      <c r="V215" s="466"/>
      <c r="W215" s="191"/>
      <c r="X215" s="191"/>
      <c r="Y215" s="191"/>
      <c r="Z215" s="191"/>
      <c r="AA215" s="191"/>
      <c r="AB215" s="47"/>
      <c r="AC215" s="403"/>
      <c r="AD215" s="403"/>
      <c r="AE215" s="403"/>
      <c r="AF215" s="403"/>
    </row>
    <row r="216" spans="1:32" s="402" customFormat="1" ht="10.5" customHeight="1" x14ac:dyDescent="0.15">
      <c r="A216" s="400"/>
      <c r="B216" s="302"/>
      <c r="C216" s="401"/>
      <c r="L216" s="191"/>
      <c r="M216" s="191"/>
      <c r="N216" s="501"/>
      <c r="O216" s="191"/>
      <c r="P216" s="191"/>
      <c r="Q216" s="191"/>
      <c r="R216" s="191"/>
      <c r="S216" s="501"/>
      <c r="T216" s="191"/>
      <c r="U216" s="191"/>
      <c r="V216" s="466"/>
      <c r="W216" s="191"/>
      <c r="X216" s="191"/>
      <c r="Y216" s="191"/>
      <c r="Z216" s="191"/>
      <c r="AA216" s="191"/>
      <c r="AB216" s="47"/>
      <c r="AC216" s="403"/>
      <c r="AD216" s="403"/>
      <c r="AE216" s="403"/>
      <c r="AF216" s="403"/>
    </row>
    <row r="217" spans="1:32" s="402" customFormat="1" ht="10.5" customHeight="1" x14ac:dyDescent="0.15">
      <c r="A217" s="400"/>
      <c r="B217" s="302"/>
      <c r="C217" s="401"/>
      <c r="L217" s="191"/>
      <c r="M217" s="191"/>
      <c r="N217" s="501"/>
      <c r="O217" s="191"/>
      <c r="P217" s="191"/>
      <c r="Q217" s="191"/>
      <c r="R217" s="191"/>
      <c r="S217" s="501"/>
      <c r="T217" s="191"/>
      <c r="U217" s="191"/>
      <c r="V217" s="466"/>
      <c r="W217" s="191"/>
      <c r="X217" s="191"/>
      <c r="Y217" s="191"/>
      <c r="Z217" s="191"/>
      <c r="AA217" s="191"/>
      <c r="AB217" s="47"/>
      <c r="AC217" s="403"/>
      <c r="AD217" s="403"/>
      <c r="AE217" s="403"/>
      <c r="AF217" s="403"/>
    </row>
    <row r="218" spans="1:32" s="402" customFormat="1" ht="10.5" customHeight="1" x14ac:dyDescent="0.15">
      <c r="A218" s="400"/>
      <c r="B218" s="302"/>
      <c r="C218" s="401"/>
      <c r="L218" s="191"/>
      <c r="M218" s="191"/>
      <c r="N218" s="501"/>
      <c r="O218" s="191"/>
      <c r="P218" s="191"/>
      <c r="Q218" s="191"/>
      <c r="R218" s="191"/>
      <c r="S218" s="501"/>
      <c r="T218" s="191"/>
      <c r="U218" s="191"/>
      <c r="V218" s="466"/>
      <c r="W218" s="191"/>
      <c r="X218" s="191"/>
      <c r="Y218" s="191"/>
      <c r="Z218" s="191"/>
      <c r="AA218" s="191"/>
      <c r="AB218" s="47"/>
      <c r="AC218" s="403"/>
      <c r="AD218" s="403"/>
      <c r="AE218" s="403"/>
      <c r="AF218" s="403"/>
    </row>
    <row r="219" spans="1:32" s="402" customFormat="1" ht="10.5" customHeight="1" x14ac:dyDescent="0.15">
      <c r="A219" s="400"/>
      <c r="B219" s="302"/>
      <c r="C219" s="401"/>
      <c r="L219" s="191"/>
      <c r="M219" s="191"/>
      <c r="N219" s="501"/>
      <c r="O219" s="191"/>
      <c r="P219" s="191"/>
      <c r="Q219" s="191"/>
      <c r="R219" s="191"/>
      <c r="S219" s="501"/>
      <c r="T219" s="191"/>
      <c r="U219" s="191"/>
      <c r="V219" s="466"/>
      <c r="W219" s="191"/>
      <c r="X219" s="191"/>
      <c r="Y219" s="191"/>
      <c r="Z219" s="191"/>
      <c r="AA219" s="191"/>
      <c r="AB219" s="47"/>
      <c r="AC219" s="403"/>
      <c r="AD219" s="403"/>
      <c r="AE219" s="403"/>
      <c r="AF219" s="403"/>
    </row>
    <row r="220" spans="1:32" s="402" customFormat="1" ht="10.5" customHeight="1" x14ac:dyDescent="0.15">
      <c r="A220" s="400"/>
      <c r="B220" s="302"/>
      <c r="C220" s="401"/>
      <c r="L220" s="191"/>
      <c r="M220" s="191"/>
      <c r="N220" s="501"/>
      <c r="O220" s="191"/>
      <c r="P220" s="191"/>
      <c r="Q220" s="191"/>
      <c r="R220" s="191"/>
      <c r="S220" s="501"/>
      <c r="T220" s="191"/>
      <c r="U220" s="191"/>
      <c r="V220" s="466"/>
      <c r="W220" s="191"/>
      <c r="X220" s="191"/>
      <c r="Y220" s="191"/>
      <c r="Z220" s="191"/>
      <c r="AA220" s="191"/>
      <c r="AB220" s="47"/>
      <c r="AC220" s="403"/>
      <c r="AD220" s="403"/>
      <c r="AE220" s="403"/>
      <c r="AF220" s="403"/>
    </row>
    <row r="221" spans="1:32" s="402" customFormat="1" ht="10.5" customHeight="1" x14ac:dyDescent="0.15">
      <c r="A221" s="400"/>
      <c r="B221" s="302"/>
      <c r="C221" s="401"/>
      <c r="L221" s="191"/>
      <c r="M221" s="191"/>
      <c r="N221" s="501"/>
      <c r="O221" s="191"/>
      <c r="P221" s="191"/>
      <c r="Q221" s="191"/>
      <c r="R221" s="191"/>
      <c r="S221" s="501"/>
      <c r="T221" s="191"/>
      <c r="U221" s="191"/>
      <c r="V221" s="466"/>
      <c r="W221" s="191"/>
      <c r="X221" s="191"/>
      <c r="Y221" s="191"/>
      <c r="Z221" s="191"/>
      <c r="AA221" s="191"/>
      <c r="AB221" s="47"/>
      <c r="AC221" s="403"/>
      <c r="AD221" s="403"/>
      <c r="AE221" s="403"/>
      <c r="AF221" s="403"/>
    </row>
    <row r="222" spans="1:32" s="402" customFormat="1" ht="10.5" customHeight="1" x14ac:dyDescent="0.15">
      <c r="A222" s="400"/>
      <c r="B222" s="302"/>
      <c r="C222" s="401"/>
      <c r="L222" s="191"/>
      <c r="M222" s="191"/>
      <c r="N222" s="501"/>
      <c r="O222" s="191"/>
      <c r="P222" s="191"/>
      <c r="Q222" s="191"/>
      <c r="R222" s="191"/>
      <c r="S222" s="501"/>
      <c r="T222" s="191"/>
      <c r="U222" s="191"/>
      <c r="V222" s="466"/>
      <c r="W222" s="191"/>
      <c r="X222" s="191"/>
      <c r="Y222" s="191"/>
      <c r="Z222" s="191"/>
      <c r="AA222" s="191"/>
      <c r="AB222" s="47"/>
      <c r="AC222" s="403"/>
      <c r="AD222" s="403"/>
      <c r="AE222" s="403"/>
      <c r="AF222" s="403"/>
    </row>
    <row r="223" spans="1:32" s="402" customFormat="1" ht="10.5" customHeight="1" x14ac:dyDescent="0.15">
      <c r="A223" s="400"/>
      <c r="B223" s="302"/>
      <c r="C223" s="401"/>
      <c r="L223" s="191"/>
      <c r="M223" s="191"/>
      <c r="N223" s="501"/>
      <c r="O223" s="191"/>
      <c r="P223" s="191"/>
      <c r="Q223" s="191"/>
      <c r="R223" s="191"/>
      <c r="S223" s="501"/>
      <c r="T223" s="191"/>
      <c r="U223" s="191"/>
      <c r="V223" s="466"/>
      <c r="W223" s="191"/>
      <c r="X223" s="191"/>
      <c r="Y223" s="191"/>
      <c r="Z223" s="191"/>
      <c r="AA223" s="191"/>
      <c r="AB223" s="47"/>
      <c r="AC223" s="403"/>
      <c r="AD223" s="403"/>
      <c r="AE223" s="403"/>
      <c r="AF223" s="403"/>
    </row>
    <row r="224" spans="1:32" s="402" customFormat="1" ht="10.5" customHeight="1" x14ac:dyDescent="0.15">
      <c r="A224" s="400"/>
      <c r="B224" s="302"/>
      <c r="C224" s="401"/>
      <c r="L224" s="191"/>
      <c r="M224" s="191"/>
      <c r="N224" s="501"/>
      <c r="O224" s="191"/>
      <c r="P224" s="191"/>
      <c r="Q224" s="191"/>
      <c r="R224" s="191"/>
      <c r="S224" s="501"/>
      <c r="T224" s="191"/>
      <c r="U224" s="191"/>
      <c r="V224" s="466"/>
      <c r="W224" s="191"/>
      <c r="X224" s="191"/>
      <c r="Y224" s="191"/>
      <c r="Z224" s="191"/>
      <c r="AA224" s="191"/>
      <c r="AB224" s="47"/>
      <c r="AC224" s="403"/>
      <c r="AD224" s="403"/>
      <c r="AE224" s="403"/>
      <c r="AF224" s="403"/>
    </row>
    <row r="225" spans="1:32" s="402" customFormat="1" ht="10.5" customHeight="1" x14ac:dyDescent="0.15">
      <c r="A225" s="400"/>
      <c r="B225" s="302"/>
      <c r="C225" s="401"/>
      <c r="L225" s="191"/>
      <c r="M225" s="191"/>
      <c r="N225" s="501"/>
      <c r="O225" s="191"/>
      <c r="P225" s="191"/>
      <c r="Q225" s="191"/>
      <c r="R225" s="191"/>
      <c r="S225" s="501"/>
      <c r="T225" s="191"/>
      <c r="U225" s="191"/>
      <c r="V225" s="466"/>
      <c r="W225" s="191"/>
      <c r="X225" s="191"/>
      <c r="Y225" s="191"/>
      <c r="Z225" s="191"/>
      <c r="AA225" s="191"/>
      <c r="AB225" s="47"/>
      <c r="AC225" s="403"/>
      <c r="AD225" s="403"/>
      <c r="AE225" s="403"/>
      <c r="AF225" s="403"/>
    </row>
    <row r="226" spans="1:32" s="402" customFormat="1" ht="10.5" customHeight="1" x14ac:dyDescent="0.15">
      <c r="A226" s="400"/>
      <c r="B226" s="302"/>
      <c r="C226" s="401"/>
      <c r="L226" s="191"/>
      <c r="M226" s="191"/>
      <c r="N226" s="501"/>
      <c r="O226" s="191"/>
      <c r="P226" s="191"/>
      <c r="Q226" s="191"/>
      <c r="R226" s="191"/>
      <c r="S226" s="501"/>
      <c r="T226" s="191"/>
      <c r="U226" s="191"/>
      <c r="V226" s="466"/>
      <c r="W226" s="191"/>
      <c r="X226" s="191"/>
      <c r="Y226" s="191"/>
      <c r="Z226" s="191"/>
      <c r="AA226" s="191"/>
      <c r="AB226" s="47"/>
      <c r="AC226" s="403"/>
      <c r="AD226" s="403"/>
      <c r="AE226" s="403"/>
      <c r="AF226" s="403"/>
    </row>
    <row r="227" spans="1:32" s="402" customFormat="1" ht="10.5" customHeight="1" x14ac:dyDescent="0.15">
      <c r="A227" s="400"/>
      <c r="B227" s="302"/>
      <c r="C227" s="401"/>
      <c r="L227" s="191"/>
      <c r="M227" s="191"/>
      <c r="N227" s="501"/>
      <c r="O227" s="191"/>
      <c r="P227" s="191"/>
      <c r="Q227" s="191"/>
      <c r="R227" s="191"/>
      <c r="S227" s="501"/>
      <c r="T227" s="191"/>
      <c r="U227" s="191"/>
      <c r="V227" s="466"/>
      <c r="W227" s="191"/>
      <c r="X227" s="191"/>
      <c r="Y227" s="191"/>
      <c r="Z227" s="191"/>
      <c r="AA227" s="191"/>
      <c r="AB227" s="47"/>
      <c r="AC227" s="403"/>
      <c r="AD227" s="403"/>
      <c r="AE227" s="403"/>
      <c r="AF227" s="403"/>
    </row>
    <row r="228" spans="1:32" s="402" customFormat="1" ht="10.5" customHeight="1" x14ac:dyDescent="0.15">
      <c r="A228" s="400"/>
      <c r="B228" s="302"/>
      <c r="C228" s="401"/>
      <c r="L228" s="191"/>
      <c r="M228" s="191"/>
      <c r="N228" s="501"/>
      <c r="O228" s="191"/>
      <c r="P228" s="191"/>
      <c r="Q228" s="191"/>
      <c r="R228" s="191"/>
      <c r="S228" s="501"/>
      <c r="T228" s="191"/>
      <c r="U228" s="191"/>
      <c r="V228" s="466"/>
      <c r="W228" s="191"/>
      <c r="X228" s="191"/>
      <c r="Y228" s="191"/>
      <c r="Z228" s="191"/>
      <c r="AA228" s="191"/>
      <c r="AB228" s="47"/>
      <c r="AC228" s="403"/>
      <c r="AD228" s="403"/>
      <c r="AE228" s="403"/>
      <c r="AF228" s="403"/>
    </row>
    <row r="229" spans="1:32" s="402" customFormat="1" ht="10.5" customHeight="1" x14ac:dyDescent="0.15">
      <c r="A229" s="400"/>
      <c r="B229" s="302"/>
      <c r="C229" s="401"/>
      <c r="L229" s="191"/>
      <c r="M229" s="191"/>
      <c r="N229" s="501"/>
      <c r="O229" s="191"/>
      <c r="P229" s="191"/>
      <c r="Q229" s="191"/>
      <c r="R229" s="191"/>
      <c r="S229" s="501"/>
      <c r="T229" s="191"/>
      <c r="U229" s="191"/>
      <c r="V229" s="466"/>
      <c r="W229" s="191"/>
      <c r="X229" s="191"/>
      <c r="Y229" s="191"/>
      <c r="Z229" s="191"/>
      <c r="AA229" s="191"/>
      <c r="AB229" s="47"/>
      <c r="AC229" s="403"/>
      <c r="AD229" s="403"/>
      <c r="AE229" s="403"/>
      <c r="AF229" s="403"/>
    </row>
    <row r="230" spans="1:32" s="402" customFormat="1" ht="10.5" customHeight="1" x14ac:dyDescent="0.15">
      <c r="A230" s="400"/>
      <c r="B230" s="302"/>
      <c r="C230" s="401"/>
      <c r="L230" s="191"/>
      <c r="M230" s="191"/>
      <c r="N230" s="501"/>
      <c r="O230" s="191"/>
      <c r="P230" s="191"/>
      <c r="Q230" s="191"/>
      <c r="R230" s="191"/>
      <c r="S230" s="501"/>
      <c r="T230" s="191"/>
      <c r="U230" s="191"/>
      <c r="V230" s="466"/>
      <c r="W230" s="191"/>
      <c r="X230" s="191"/>
      <c r="Y230" s="191"/>
      <c r="Z230" s="191"/>
      <c r="AA230" s="191"/>
      <c r="AB230" s="47"/>
      <c r="AC230" s="403"/>
      <c r="AD230" s="403"/>
      <c r="AE230" s="403"/>
      <c r="AF230" s="403"/>
    </row>
    <row r="231" spans="1:32" s="402" customFormat="1" ht="10.5" customHeight="1" x14ac:dyDescent="0.15">
      <c r="A231" s="400"/>
      <c r="B231" s="302"/>
      <c r="C231" s="401"/>
      <c r="L231" s="191"/>
      <c r="M231" s="191"/>
      <c r="N231" s="501"/>
      <c r="O231" s="191"/>
      <c r="P231" s="191"/>
      <c r="Q231" s="191"/>
      <c r="R231" s="191"/>
      <c r="S231" s="501"/>
      <c r="T231" s="191"/>
      <c r="U231" s="191"/>
      <c r="V231" s="466"/>
      <c r="W231" s="191"/>
      <c r="X231" s="191"/>
      <c r="Y231" s="191"/>
      <c r="Z231" s="191"/>
      <c r="AA231" s="191"/>
      <c r="AB231" s="47"/>
      <c r="AC231" s="403"/>
      <c r="AD231" s="403"/>
      <c r="AE231" s="403"/>
      <c r="AF231" s="403"/>
    </row>
    <row r="232" spans="1:32" s="402" customFormat="1" ht="10.5" customHeight="1" x14ac:dyDescent="0.15">
      <c r="A232" s="400"/>
      <c r="B232" s="302"/>
      <c r="C232" s="401"/>
      <c r="L232" s="191"/>
      <c r="M232" s="191"/>
      <c r="N232" s="501"/>
      <c r="O232" s="191"/>
      <c r="P232" s="191"/>
      <c r="Q232" s="191"/>
      <c r="R232" s="191"/>
      <c r="S232" s="501"/>
      <c r="T232" s="191"/>
      <c r="U232" s="191"/>
      <c r="V232" s="466"/>
      <c r="W232" s="191"/>
      <c r="X232" s="191"/>
      <c r="Y232" s="191"/>
      <c r="Z232" s="191"/>
      <c r="AA232" s="191"/>
      <c r="AB232" s="47"/>
      <c r="AC232" s="403"/>
      <c r="AD232" s="403"/>
      <c r="AE232" s="403"/>
      <c r="AF232" s="403"/>
    </row>
    <row r="233" spans="1:32" s="402" customFormat="1" ht="10.5" customHeight="1" x14ac:dyDescent="0.15">
      <c r="A233" s="400"/>
      <c r="B233" s="302"/>
      <c r="C233" s="401"/>
      <c r="L233" s="191"/>
      <c r="M233" s="191"/>
      <c r="N233" s="501"/>
      <c r="O233" s="191"/>
      <c r="P233" s="191"/>
      <c r="Q233" s="191"/>
      <c r="R233" s="191"/>
      <c r="S233" s="501"/>
      <c r="T233" s="191"/>
      <c r="U233" s="191"/>
      <c r="V233" s="466"/>
      <c r="W233" s="191"/>
      <c r="X233" s="191"/>
      <c r="Y233" s="191"/>
      <c r="Z233" s="191"/>
      <c r="AA233" s="191"/>
      <c r="AB233" s="47"/>
      <c r="AC233" s="403"/>
      <c r="AD233" s="403"/>
      <c r="AE233" s="403"/>
      <c r="AF233" s="403"/>
    </row>
    <row r="234" spans="1:32" s="402" customFormat="1" ht="10.5" customHeight="1" x14ac:dyDescent="0.15">
      <c r="A234" s="400"/>
      <c r="B234" s="302"/>
      <c r="C234" s="401"/>
      <c r="L234" s="191"/>
      <c r="M234" s="191"/>
      <c r="N234" s="501"/>
      <c r="O234" s="191"/>
      <c r="P234" s="191"/>
      <c r="Q234" s="191"/>
      <c r="R234" s="191"/>
      <c r="S234" s="501"/>
      <c r="T234" s="191"/>
      <c r="U234" s="191"/>
      <c r="V234" s="466"/>
      <c r="W234" s="191"/>
      <c r="X234" s="191"/>
      <c r="Y234" s="191"/>
      <c r="Z234" s="191"/>
      <c r="AA234" s="191"/>
      <c r="AB234" s="47"/>
      <c r="AC234" s="403"/>
      <c r="AD234" s="403"/>
      <c r="AE234" s="403"/>
      <c r="AF234" s="403"/>
    </row>
    <row r="235" spans="1:32" s="402" customFormat="1" ht="10.5" customHeight="1" x14ac:dyDescent="0.15">
      <c r="A235" s="400"/>
      <c r="B235" s="302"/>
      <c r="C235" s="401"/>
      <c r="L235" s="191"/>
      <c r="M235" s="191"/>
      <c r="N235" s="501"/>
      <c r="O235" s="191"/>
      <c r="P235" s="191"/>
      <c r="Q235" s="191"/>
      <c r="R235" s="191"/>
      <c r="S235" s="501"/>
      <c r="T235" s="191"/>
      <c r="U235" s="191"/>
      <c r="V235" s="466"/>
      <c r="W235" s="191"/>
      <c r="X235" s="191"/>
      <c r="Y235" s="191"/>
      <c r="Z235" s="191"/>
      <c r="AA235" s="191"/>
      <c r="AB235" s="47"/>
      <c r="AC235" s="403"/>
      <c r="AD235" s="403"/>
      <c r="AE235" s="403"/>
      <c r="AF235" s="403"/>
    </row>
    <row r="236" spans="1:32" s="402" customFormat="1" ht="10.5" customHeight="1" x14ac:dyDescent="0.15">
      <c r="A236" s="400"/>
      <c r="B236" s="302"/>
      <c r="C236" s="401"/>
      <c r="L236" s="191"/>
      <c r="M236" s="191"/>
      <c r="N236" s="501"/>
      <c r="O236" s="191"/>
      <c r="P236" s="191"/>
      <c r="Q236" s="191"/>
      <c r="R236" s="191"/>
      <c r="S236" s="501"/>
      <c r="T236" s="191"/>
      <c r="U236" s="191"/>
      <c r="V236" s="466"/>
      <c r="W236" s="191"/>
      <c r="X236" s="191"/>
      <c r="Y236" s="191"/>
      <c r="Z236" s="191"/>
      <c r="AA236" s="191"/>
      <c r="AB236" s="47"/>
      <c r="AC236" s="403"/>
      <c r="AD236" s="403"/>
      <c r="AE236" s="403"/>
      <c r="AF236" s="403"/>
    </row>
    <row r="237" spans="1:32" s="402" customFormat="1" ht="10.5" customHeight="1" x14ac:dyDescent="0.15">
      <c r="A237" s="400"/>
      <c r="B237" s="302"/>
      <c r="C237" s="401"/>
      <c r="L237" s="191"/>
      <c r="M237" s="191"/>
      <c r="N237" s="501"/>
      <c r="O237" s="191"/>
      <c r="P237" s="191"/>
      <c r="Q237" s="191"/>
      <c r="R237" s="191"/>
      <c r="S237" s="501"/>
      <c r="T237" s="191"/>
      <c r="U237" s="191"/>
      <c r="V237" s="466"/>
      <c r="W237" s="191"/>
      <c r="X237" s="191"/>
      <c r="Y237" s="191"/>
      <c r="Z237" s="191"/>
      <c r="AA237" s="191"/>
      <c r="AB237" s="47"/>
      <c r="AC237" s="403"/>
      <c r="AD237" s="403"/>
      <c r="AE237" s="403"/>
      <c r="AF237" s="403"/>
    </row>
    <row r="238" spans="1:32" s="402" customFormat="1" ht="10.5" customHeight="1" x14ac:dyDescent="0.15">
      <c r="A238" s="400"/>
      <c r="B238" s="302"/>
      <c r="C238" s="401"/>
      <c r="L238" s="191"/>
      <c r="M238" s="191"/>
      <c r="N238" s="501"/>
      <c r="O238" s="191"/>
      <c r="P238" s="191"/>
      <c r="Q238" s="191"/>
      <c r="R238" s="191"/>
      <c r="S238" s="501"/>
      <c r="T238" s="191"/>
      <c r="U238" s="191"/>
      <c r="V238" s="466"/>
      <c r="W238" s="191"/>
      <c r="X238" s="191"/>
      <c r="Y238" s="191"/>
      <c r="Z238" s="191"/>
      <c r="AA238" s="191"/>
      <c r="AB238" s="47"/>
      <c r="AC238" s="403"/>
      <c r="AD238" s="403"/>
      <c r="AE238" s="403"/>
      <c r="AF238" s="403"/>
    </row>
    <row r="239" spans="1:32" s="402" customFormat="1" ht="10.5" customHeight="1" x14ac:dyDescent="0.15">
      <c r="A239" s="400"/>
      <c r="B239" s="302"/>
      <c r="C239" s="401"/>
      <c r="L239" s="191"/>
      <c r="M239" s="191"/>
      <c r="N239" s="501"/>
      <c r="O239" s="191"/>
      <c r="P239" s="191"/>
      <c r="Q239" s="191"/>
      <c r="R239" s="191"/>
      <c r="S239" s="501"/>
      <c r="T239" s="191"/>
      <c r="U239" s="191"/>
      <c r="V239" s="466"/>
      <c r="W239" s="191"/>
      <c r="X239" s="191"/>
      <c r="Y239" s="191"/>
      <c r="Z239" s="191"/>
      <c r="AA239" s="191"/>
      <c r="AB239" s="47"/>
      <c r="AC239" s="403"/>
      <c r="AD239" s="403"/>
      <c r="AE239" s="403"/>
      <c r="AF239" s="403"/>
    </row>
    <row r="240" spans="1:32" s="402" customFormat="1" ht="10.5" customHeight="1" x14ac:dyDescent="0.15">
      <c r="A240" s="400"/>
      <c r="B240" s="302"/>
      <c r="C240" s="401"/>
      <c r="L240" s="191"/>
      <c r="M240" s="191"/>
      <c r="N240" s="501"/>
      <c r="O240" s="191"/>
      <c r="P240" s="191"/>
      <c r="Q240" s="191"/>
      <c r="R240" s="191"/>
      <c r="S240" s="501"/>
      <c r="T240" s="191"/>
      <c r="U240" s="191"/>
      <c r="V240" s="466"/>
      <c r="W240" s="191"/>
      <c r="X240" s="191"/>
      <c r="Y240" s="191"/>
      <c r="Z240" s="191"/>
      <c r="AA240" s="191"/>
      <c r="AB240" s="47"/>
      <c r="AC240" s="403"/>
      <c r="AD240" s="403"/>
      <c r="AE240" s="403"/>
      <c r="AF240" s="403"/>
    </row>
    <row r="244" spans="1:32" ht="10.5" customHeight="1" x14ac:dyDescent="0.15">
      <c r="A244" s="33"/>
      <c r="B244" s="33"/>
      <c r="C244" s="33"/>
      <c r="L244" s="33"/>
      <c r="M244" s="33"/>
      <c r="O244" s="33"/>
      <c r="P244" s="33"/>
      <c r="Q244" s="33"/>
      <c r="R244" s="33"/>
      <c r="T244" s="33"/>
      <c r="U244" s="33"/>
      <c r="V244" s="33"/>
      <c r="W244" s="33"/>
      <c r="X244" s="33"/>
      <c r="Y244" s="33"/>
      <c r="Z244" s="33"/>
      <c r="AA244" s="33"/>
      <c r="AB244" s="33"/>
      <c r="AC244" s="33"/>
      <c r="AD244" s="33"/>
      <c r="AE244" s="33"/>
      <c r="AF244" s="33"/>
    </row>
    <row r="245" spans="1:32" ht="10.5" customHeight="1" x14ac:dyDescent="0.15">
      <c r="A245" s="33"/>
      <c r="B245" s="33"/>
      <c r="C245" s="33"/>
      <c r="L245" s="33"/>
      <c r="M245" s="33"/>
      <c r="O245" s="33"/>
      <c r="P245" s="33"/>
      <c r="Q245" s="33"/>
      <c r="R245" s="33"/>
      <c r="T245" s="33"/>
      <c r="U245" s="33"/>
      <c r="V245" s="33"/>
      <c r="W245" s="33"/>
      <c r="X245" s="33"/>
      <c r="Y245" s="33"/>
      <c r="Z245" s="33"/>
      <c r="AA245" s="33"/>
      <c r="AB245" s="33"/>
      <c r="AC245" s="33"/>
      <c r="AD245" s="33"/>
      <c r="AE245" s="33"/>
      <c r="AF245" s="33"/>
    </row>
    <row r="246" spans="1:32" ht="10.5" customHeight="1" x14ac:dyDescent="0.15">
      <c r="A246" s="33"/>
      <c r="B246" s="33"/>
      <c r="C246" s="33"/>
      <c r="L246" s="33"/>
      <c r="M246" s="33"/>
      <c r="O246" s="33"/>
      <c r="P246" s="33"/>
      <c r="Q246" s="33"/>
      <c r="R246" s="33"/>
      <c r="T246" s="33"/>
      <c r="U246" s="33"/>
      <c r="V246" s="33"/>
      <c r="W246" s="33"/>
      <c r="X246" s="33"/>
      <c r="Y246" s="33"/>
      <c r="Z246" s="33"/>
      <c r="AA246" s="33"/>
      <c r="AB246" s="33"/>
      <c r="AC246" s="33"/>
      <c r="AD246" s="33"/>
      <c r="AE246" s="33"/>
      <c r="AF246" s="33"/>
    </row>
    <row r="247" spans="1:32" ht="10.5" customHeight="1" x14ac:dyDescent="0.15">
      <c r="A247" s="33"/>
      <c r="B247" s="33"/>
      <c r="C247" s="33"/>
      <c r="L247" s="33"/>
      <c r="M247" s="33"/>
      <c r="O247" s="33"/>
      <c r="P247" s="33"/>
      <c r="Q247" s="33"/>
      <c r="R247" s="33"/>
      <c r="T247" s="33"/>
      <c r="U247" s="33"/>
      <c r="V247" s="33"/>
      <c r="W247" s="33"/>
      <c r="X247" s="33"/>
      <c r="Y247" s="33"/>
      <c r="Z247" s="33"/>
      <c r="AA247" s="33"/>
      <c r="AB247" s="33"/>
      <c r="AC247" s="33"/>
      <c r="AD247" s="33"/>
      <c r="AE247" s="33"/>
      <c r="AF247" s="33"/>
    </row>
    <row r="248" spans="1:32" ht="10.5" customHeight="1" x14ac:dyDescent="0.15">
      <c r="A248" s="33"/>
      <c r="B248" s="33"/>
      <c r="C248" s="33"/>
      <c r="L248" s="33"/>
      <c r="M248" s="33"/>
      <c r="O248" s="33"/>
      <c r="P248" s="33"/>
      <c r="Q248" s="33"/>
      <c r="R248" s="33"/>
      <c r="T248" s="33"/>
      <c r="U248" s="33"/>
      <c r="V248" s="33"/>
      <c r="W248" s="33"/>
      <c r="X248" s="33"/>
      <c r="Y248" s="33"/>
      <c r="Z248" s="33"/>
      <c r="AA248" s="33"/>
      <c r="AB248" s="33"/>
      <c r="AC248" s="33"/>
      <c r="AD248" s="33"/>
      <c r="AE248" s="33"/>
      <c r="AF248" s="33"/>
    </row>
    <row r="249" spans="1:32" ht="10.5" customHeight="1" x14ac:dyDescent="0.15">
      <c r="A249" s="33"/>
      <c r="B249" s="33"/>
      <c r="C249" s="33"/>
      <c r="L249" s="33"/>
      <c r="M249" s="33"/>
      <c r="O249" s="33"/>
      <c r="P249" s="33"/>
      <c r="Q249" s="33"/>
      <c r="R249" s="33"/>
      <c r="T249" s="33"/>
      <c r="U249" s="33"/>
      <c r="V249" s="33"/>
      <c r="W249" s="33"/>
      <c r="X249" s="33"/>
      <c r="Y249" s="33"/>
      <c r="Z249" s="33"/>
      <c r="AA249" s="33"/>
      <c r="AB249" s="33"/>
      <c r="AC249" s="33"/>
      <c r="AD249" s="33"/>
      <c r="AE249" s="33"/>
      <c r="AF249" s="33"/>
    </row>
    <row r="250" spans="1:32" ht="10.5" customHeight="1" x14ac:dyDescent="0.15">
      <c r="A250" s="33"/>
      <c r="B250" s="33"/>
      <c r="C250" s="33"/>
      <c r="L250" s="33"/>
      <c r="M250" s="33"/>
      <c r="O250" s="33"/>
      <c r="P250" s="33"/>
      <c r="Q250" s="33"/>
      <c r="R250" s="33"/>
      <c r="T250" s="33"/>
      <c r="U250" s="33"/>
      <c r="V250" s="33"/>
      <c r="W250" s="33"/>
      <c r="X250" s="33"/>
      <c r="Y250" s="33"/>
      <c r="Z250" s="33"/>
      <c r="AA250" s="33"/>
      <c r="AB250" s="33"/>
      <c r="AC250" s="33"/>
      <c r="AD250" s="33"/>
      <c r="AE250" s="33"/>
      <c r="AF250" s="33"/>
    </row>
    <row r="251" spans="1:32" ht="10.5" customHeight="1" x14ac:dyDescent="0.15">
      <c r="A251" s="33"/>
      <c r="B251" s="33"/>
      <c r="C251" s="33"/>
      <c r="L251" s="33"/>
      <c r="M251" s="33"/>
      <c r="O251" s="33"/>
      <c r="P251" s="33"/>
      <c r="Q251" s="33"/>
      <c r="R251" s="33"/>
      <c r="T251" s="33"/>
      <c r="U251" s="33"/>
      <c r="V251" s="33"/>
      <c r="W251" s="33"/>
      <c r="X251" s="33"/>
      <c r="Y251" s="33"/>
      <c r="Z251" s="33"/>
      <c r="AA251" s="33"/>
      <c r="AB251" s="33"/>
      <c r="AC251" s="33"/>
      <c r="AD251" s="33"/>
      <c r="AE251" s="33"/>
      <c r="AF251" s="33"/>
    </row>
    <row r="252" spans="1:32" ht="10.5" customHeight="1" x14ac:dyDescent="0.15">
      <c r="A252" s="33"/>
      <c r="B252" s="33"/>
      <c r="C252" s="33"/>
      <c r="L252" s="33"/>
      <c r="M252" s="33"/>
      <c r="O252" s="33"/>
      <c r="P252" s="33"/>
      <c r="Q252" s="33"/>
      <c r="R252" s="33"/>
      <c r="T252" s="33"/>
      <c r="U252" s="33"/>
      <c r="V252" s="33"/>
      <c r="W252" s="33"/>
      <c r="X252" s="33"/>
      <c r="Y252" s="33"/>
      <c r="Z252" s="33"/>
      <c r="AA252" s="33"/>
      <c r="AB252" s="33"/>
      <c r="AC252" s="33"/>
      <c r="AD252" s="33"/>
      <c r="AE252" s="33"/>
      <c r="AF252" s="33"/>
    </row>
    <row r="253" spans="1:32" ht="10.5" customHeight="1" x14ac:dyDescent="0.15">
      <c r="A253" s="33"/>
      <c r="B253" s="33"/>
      <c r="C253" s="33"/>
      <c r="L253" s="33"/>
      <c r="M253" s="33"/>
      <c r="O253" s="33"/>
      <c r="P253" s="33"/>
      <c r="Q253" s="33"/>
      <c r="R253" s="33"/>
      <c r="T253" s="33"/>
      <c r="U253" s="33"/>
      <c r="V253" s="33"/>
      <c r="W253" s="33"/>
      <c r="X253" s="33"/>
      <c r="Y253" s="33"/>
      <c r="Z253" s="33"/>
      <c r="AA253" s="33"/>
      <c r="AB253" s="33"/>
      <c r="AC253" s="33"/>
      <c r="AD253" s="33"/>
      <c r="AE253" s="33"/>
      <c r="AF253" s="33"/>
    </row>
    <row r="254" spans="1:32" ht="10.5" customHeight="1" x14ac:dyDescent="0.15">
      <c r="A254" s="33"/>
      <c r="B254" s="33"/>
      <c r="C254" s="33"/>
      <c r="L254" s="33"/>
      <c r="M254" s="33"/>
      <c r="O254" s="33"/>
      <c r="P254" s="33"/>
      <c r="Q254" s="33"/>
      <c r="R254" s="33"/>
      <c r="T254" s="33"/>
      <c r="U254" s="33"/>
      <c r="V254" s="33"/>
      <c r="W254" s="33"/>
      <c r="X254" s="33"/>
      <c r="Y254" s="33"/>
      <c r="Z254" s="33"/>
      <c r="AA254" s="33"/>
      <c r="AB254" s="33"/>
      <c r="AC254" s="33"/>
      <c r="AD254" s="33"/>
      <c r="AE254" s="33"/>
      <c r="AF254" s="33"/>
    </row>
  </sheetData>
  <sheetProtection password="FA9C" sheet="1" objects="1" scenarios="1" formatColumns="0" formatRows="0"/>
  <dataConsolidate leftLabels="1"/>
  <mergeCells count="17">
    <mergeCell ref="E84:G84"/>
    <mergeCell ref="E13:E14"/>
    <mergeCell ref="D13:D14"/>
    <mergeCell ref="F13:F14"/>
    <mergeCell ref="D12:G12"/>
    <mergeCell ref="D79:D80"/>
    <mergeCell ref="E79:E80"/>
    <mergeCell ref="F79:F80"/>
    <mergeCell ref="D38:D39"/>
    <mergeCell ref="F38:F39"/>
    <mergeCell ref="D40:D41"/>
    <mergeCell ref="F40:F41"/>
    <mergeCell ref="D43:D44"/>
    <mergeCell ref="E43:E44"/>
    <mergeCell ref="F43:F44"/>
    <mergeCell ref="D9:F9"/>
    <mergeCell ref="K12:K14"/>
  </mergeCells>
  <dataValidations xWindow="885" yWindow="654" count="9">
    <dataValidation type="decimal" allowBlank="1" showErrorMessage="1" errorTitle="Ошибка" error="Допускается ввод только неотрицательных чисел!" sqref="G40:J40 G42:J42 G59:J59 G2:J2 G75:J75 G19:J38 G67:J72 G17:J17 G44:J56">
      <formula1>0</formula1>
      <formula2>9.99999999999999E+23</formula2>
    </dataValidation>
    <dataValidation type="textLength" operator="lessThanOrEqual" allowBlank="1" showInputMessage="1" showErrorMessage="1" errorTitle="Ошибка" error="Допускается ввод не более 900 символов!" sqref="G82:J82">
      <formula1>900</formula1>
    </dataValidation>
    <dataValidation type="decimal" allowBlank="1" showErrorMessage="1" errorTitle="Ошибка" error="Допускается ввод только действительных чисел!" sqref="G74:J74 G60:J64">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J43 E45:E56">
      <formula1>900</formula1>
    </dataValidation>
    <dataValidation type="decimal" allowBlank="1" showErrorMessage="1" errorTitle="Ошибка" error="Допускается ввод только действительных чисел!" sqref="G58:J58 G65:J6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66:J66">
      <formula1>900</formula1>
    </dataValidation>
    <dataValidation type="decimal" allowBlank="1" showErrorMessage="1" errorTitle="Ошибка" error="Введите значение от 0 до 100%" sqref="G4:J4 G76:J78 G73:J73">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41:J41 G39:J39"/>
  </dataValidations>
  <printOptions horizontalCentered="1" verticalCentered="1"/>
  <pageMargins left="0" right="0" top="0" bottom="0" header="0" footer="0.78740157480314965"/>
  <pageSetup paperSize="9" scale="56" fitToHeight="0" orientation="portrait" blackAndWhite="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58"/>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27" t="s">
        <v>244</v>
      </c>
      <c r="E5" s="727"/>
      <c r="F5" s="727"/>
      <c r="G5" s="727"/>
      <c r="H5" s="237"/>
    </row>
    <row r="6" spans="1:21" ht="15" customHeight="1" x14ac:dyDescent="0.15">
      <c r="C6" s="86"/>
      <c r="D6" s="728" t="str">
        <f>IF(org=0,"Не определено",org)</f>
        <v>ООО "Тюмень Водоканал"</v>
      </c>
      <c r="E6" s="728"/>
      <c r="F6" s="728"/>
      <c r="G6" s="728"/>
      <c r="H6" s="237"/>
    </row>
    <row r="7" spans="1:21" s="600" customFormat="1" x14ac:dyDescent="0.15">
      <c r="D7" s="354"/>
      <c r="E7" s="318"/>
      <c r="F7" s="318"/>
      <c r="G7" s="318"/>
      <c r="U7" s="254"/>
    </row>
    <row r="8" spans="1:21" s="71" customFormat="1" hidden="1" x14ac:dyDescent="0.15">
      <c r="C8" s="134">
        <v>22</v>
      </c>
      <c r="D8" s="729" t="s">
        <v>236</v>
      </c>
      <c r="E8" s="730"/>
      <c r="F8" s="730"/>
      <c r="G8" s="731"/>
      <c r="U8" s="259"/>
    </row>
    <row r="9" spans="1:21" ht="11.25" hidden="1" customHeight="1" x14ac:dyDescent="0.15">
      <c r="D9" s="732" t="s">
        <v>225</v>
      </c>
      <c r="E9" s="732"/>
      <c r="F9" s="732"/>
      <c r="G9" s="733" t="s">
        <v>226</v>
      </c>
    </row>
    <row r="10" spans="1:21" ht="11.25" hidden="1" customHeight="1" x14ac:dyDescent="0.15">
      <c r="A10" s="47" t="s">
        <v>517</v>
      </c>
      <c r="D10" s="614" t="s">
        <v>25</v>
      </c>
      <c r="E10" s="331"/>
      <c r="F10" s="332" t="s">
        <v>215</v>
      </c>
      <c r="G10" s="734"/>
    </row>
    <row r="11" spans="1:21" ht="12" hidden="1" customHeight="1" x14ac:dyDescent="0.15">
      <c r="D11" s="349" t="s">
        <v>26</v>
      </c>
      <c r="E11" s="333">
        <v>2</v>
      </c>
      <c r="F11" s="334">
        <v>3</v>
      </c>
      <c r="G11" s="335">
        <v>4</v>
      </c>
    </row>
    <row r="12" spans="1:21" hidden="1" x14ac:dyDescent="0.15">
      <c r="D12" s="610">
        <v>1</v>
      </c>
      <c r="E12" s="337" t="s">
        <v>245</v>
      </c>
      <c r="F12" s="357" t="str">
        <f>IF(form_up_date="","",form_up_date)</f>
        <v>24.03.2020</v>
      </c>
      <c r="G12" s="359" t="s">
        <v>246</v>
      </c>
    </row>
    <row r="13" spans="1:21" ht="45" hidden="1" x14ac:dyDescent="0.15">
      <c r="D13" s="610" t="s">
        <v>257</v>
      </c>
      <c r="E13" s="337" t="s">
        <v>247</v>
      </c>
      <c r="F13" s="357" t="s">
        <v>1604</v>
      </c>
      <c r="G13" s="338" t="s">
        <v>318</v>
      </c>
    </row>
    <row r="14" spans="1:21" ht="22.5" hidden="1" x14ac:dyDescent="0.15">
      <c r="D14" s="610" t="s">
        <v>258</v>
      </c>
      <c r="E14" s="337" t="s">
        <v>248</v>
      </c>
      <c r="F14" s="357" t="s">
        <v>684</v>
      </c>
      <c r="G14" s="359" t="s">
        <v>249</v>
      </c>
    </row>
    <row r="15" spans="1:21" ht="22.5" hidden="1" x14ac:dyDescent="0.15">
      <c r="D15" s="610"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1:21" ht="22.5" hidden="1" x14ac:dyDescent="0.15">
      <c r="D17" s="610" t="s">
        <v>260</v>
      </c>
      <c r="E17" s="340" t="s">
        <v>253</v>
      </c>
      <c r="F17" s="357" t="s">
        <v>1597</v>
      </c>
      <c r="G17" s="360" t="s">
        <v>254</v>
      </c>
    </row>
    <row r="18" spans="1:21" ht="56.25" hidden="1" x14ac:dyDescent="0.15">
      <c r="D18" s="610" t="s">
        <v>261</v>
      </c>
      <c r="E18" s="341" t="s">
        <v>255</v>
      </c>
      <c r="F18" s="357" t="s">
        <v>1610</v>
      </c>
      <c r="G18" s="348" t="s">
        <v>317</v>
      </c>
    </row>
    <row r="19" spans="1:21" s="600" customFormat="1" hidden="1" x14ac:dyDescent="0.15">
      <c r="D19" s="354"/>
      <c r="E19" s="318"/>
      <c r="F19" s="318"/>
      <c r="G19" s="318"/>
      <c r="U19" s="254"/>
    </row>
    <row r="20" spans="1:21" s="71" customFormat="1" hidden="1" x14ac:dyDescent="0.15">
      <c r="C20" s="134">
        <v>23</v>
      </c>
      <c r="D20" s="729" t="s">
        <v>236</v>
      </c>
      <c r="E20" s="730"/>
      <c r="F20" s="730"/>
      <c r="G20" s="731"/>
      <c r="U20" s="259"/>
    </row>
    <row r="21" spans="1:21" ht="11.25" hidden="1" customHeight="1" x14ac:dyDescent="0.15">
      <c r="D21" s="732" t="s">
        <v>225</v>
      </c>
      <c r="E21" s="732"/>
      <c r="F21" s="732"/>
      <c r="G21" s="733" t="s">
        <v>226</v>
      </c>
    </row>
    <row r="22" spans="1:21" ht="11.25" hidden="1" customHeight="1" x14ac:dyDescent="0.15">
      <c r="A22" s="47" t="s">
        <v>517</v>
      </c>
      <c r="D22" s="614" t="s">
        <v>25</v>
      </c>
      <c r="E22" s="331"/>
      <c r="F22" s="332" t="s">
        <v>215</v>
      </c>
      <c r="G22" s="734"/>
    </row>
    <row r="23" spans="1:21" ht="12" hidden="1" customHeight="1" x14ac:dyDescent="0.15">
      <c r="D23" s="349" t="s">
        <v>26</v>
      </c>
      <c r="E23" s="333">
        <v>2</v>
      </c>
      <c r="F23" s="334">
        <v>3</v>
      </c>
      <c r="G23" s="335">
        <v>4</v>
      </c>
    </row>
    <row r="24" spans="1:21" hidden="1" x14ac:dyDescent="0.15">
      <c r="D24" s="610">
        <v>1</v>
      </c>
      <c r="E24" s="337" t="s">
        <v>245</v>
      </c>
      <c r="F24" s="357" t="str">
        <f>IF(form_up_date="","",form_up_date)</f>
        <v>24.03.2020</v>
      </c>
      <c r="G24" s="359" t="s">
        <v>246</v>
      </c>
    </row>
    <row r="25" spans="1:21" ht="45" hidden="1" x14ac:dyDescent="0.15">
      <c r="D25" s="610" t="s">
        <v>257</v>
      </c>
      <c r="E25" s="337" t="s">
        <v>247</v>
      </c>
      <c r="F25" s="357" t="s">
        <v>1605</v>
      </c>
      <c r="G25" s="338" t="s">
        <v>318</v>
      </c>
    </row>
    <row r="26" spans="1:21" ht="22.5" hidden="1" x14ac:dyDescent="0.15">
      <c r="D26" s="610" t="s">
        <v>258</v>
      </c>
      <c r="E26" s="337" t="s">
        <v>248</v>
      </c>
      <c r="F26" s="357" t="s">
        <v>684</v>
      </c>
      <c r="G26" s="359" t="s">
        <v>249</v>
      </c>
    </row>
    <row r="27" spans="1:21" ht="22.5" hidden="1" x14ac:dyDescent="0.15">
      <c r="D27" s="610" t="s">
        <v>259</v>
      </c>
      <c r="E27" s="337" t="s">
        <v>250</v>
      </c>
      <c r="F27" s="358" t="s">
        <v>251</v>
      </c>
      <c r="G27" s="338"/>
    </row>
    <row r="28" spans="1:21" hidden="1" x14ac:dyDescent="0.15">
      <c r="D28" s="336" t="str">
        <f>D27&amp;".1"</f>
        <v>4.1.1</v>
      </c>
      <c r="E28" s="339" t="s">
        <v>3</v>
      </c>
      <c r="F28" s="357" t="str">
        <f>IF(region_name="","",region_name)</f>
        <v>Тюменская область</v>
      </c>
      <c r="G28" s="359" t="s">
        <v>252</v>
      </c>
    </row>
    <row r="29" spans="1:21" ht="22.5" hidden="1" x14ac:dyDescent="0.15">
      <c r="D29" s="610" t="s">
        <v>260</v>
      </c>
      <c r="E29" s="340" t="s">
        <v>253</v>
      </c>
      <c r="F29" s="357" t="s">
        <v>1597</v>
      </c>
      <c r="G29" s="360" t="s">
        <v>254</v>
      </c>
    </row>
    <row r="30" spans="1:21" ht="56.25" hidden="1" x14ac:dyDescent="0.15">
      <c r="D30" s="610" t="s">
        <v>261</v>
      </c>
      <c r="E30" s="341" t="s">
        <v>255</v>
      </c>
      <c r="F30" s="357" t="s">
        <v>1610</v>
      </c>
      <c r="G30" s="348" t="s">
        <v>317</v>
      </c>
    </row>
    <row r="31" spans="1:21" s="600" customFormat="1" hidden="1" x14ac:dyDescent="0.15">
      <c r="D31" s="354"/>
      <c r="E31" s="318"/>
      <c r="F31" s="318"/>
      <c r="G31" s="318"/>
      <c r="U31" s="254"/>
    </row>
    <row r="32" spans="1:21" s="71" customFormat="1" hidden="1" x14ac:dyDescent="0.15">
      <c r="C32" s="134">
        <v>25</v>
      </c>
      <c r="D32" s="729" t="s">
        <v>236</v>
      </c>
      <c r="E32" s="730"/>
      <c r="F32" s="730"/>
      <c r="G32" s="731"/>
      <c r="U32" s="259"/>
    </row>
    <row r="33" spans="1:21" ht="11.25" hidden="1" customHeight="1" x14ac:dyDescent="0.15">
      <c r="D33" s="732" t="s">
        <v>225</v>
      </c>
      <c r="E33" s="732"/>
      <c r="F33" s="732"/>
      <c r="G33" s="733" t="s">
        <v>226</v>
      </c>
    </row>
    <row r="34" spans="1:21" ht="11.25" hidden="1" customHeight="1" x14ac:dyDescent="0.15">
      <c r="A34" s="47" t="s">
        <v>517</v>
      </c>
      <c r="D34" s="614" t="s">
        <v>25</v>
      </c>
      <c r="E34" s="331"/>
      <c r="F34" s="332" t="s">
        <v>215</v>
      </c>
      <c r="G34" s="734"/>
    </row>
    <row r="35" spans="1:21" ht="12" hidden="1" customHeight="1" x14ac:dyDescent="0.15">
      <c r="D35" s="349" t="s">
        <v>26</v>
      </c>
      <c r="E35" s="333">
        <v>2</v>
      </c>
      <c r="F35" s="334">
        <v>3</v>
      </c>
      <c r="G35" s="335">
        <v>4</v>
      </c>
    </row>
    <row r="36" spans="1:21" hidden="1" x14ac:dyDescent="0.15">
      <c r="D36" s="610">
        <v>1</v>
      </c>
      <c r="E36" s="337" t="s">
        <v>245</v>
      </c>
      <c r="F36" s="357" t="str">
        <f>IF(form_up_date="","",form_up_date)</f>
        <v>24.03.2020</v>
      </c>
      <c r="G36" s="359" t="s">
        <v>246</v>
      </c>
    </row>
    <row r="37" spans="1:21" ht="45" hidden="1" x14ac:dyDescent="0.15">
      <c r="D37" s="610" t="s">
        <v>257</v>
      </c>
      <c r="E37" s="337" t="s">
        <v>247</v>
      </c>
      <c r="F37" s="357" t="s">
        <v>1611</v>
      </c>
      <c r="G37" s="338" t="s">
        <v>318</v>
      </c>
    </row>
    <row r="38" spans="1:21" ht="22.5" hidden="1" x14ac:dyDescent="0.15">
      <c r="D38" s="610" t="s">
        <v>258</v>
      </c>
      <c r="E38" s="337" t="s">
        <v>248</v>
      </c>
      <c r="F38" s="357" t="s">
        <v>684</v>
      </c>
      <c r="G38" s="359" t="s">
        <v>249</v>
      </c>
    </row>
    <row r="39" spans="1:21" ht="22.5" hidden="1" x14ac:dyDescent="0.15">
      <c r="D39" s="610" t="s">
        <v>259</v>
      </c>
      <c r="E39" s="337" t="s">
        <v>250</v>
      </c>
      <c r="F39" s="358" t="s">
        <v>251</v>
      </c>
      <c r="G39" s="338"/>
    </row>
    <row r="40" spans="1:21" hidden="1" x14ac:dyDescent="0.15">
      <c r="D40" s="336" t="str">
        <f>D39&amp;".1"</f>
        <v>4.1.1</v>
      </c>
      <c r="E40" s="339" t="s">
        <v>3</v>
      </c>
      <c r="F40" s="357" t="str">
        <f>IF(region_name="","",region_name)</f>
        <v>Тюменская область</v>
      </c>
      <c r="G40" s="359" t="s">
        <v>252</v>
      </c>
    </row>
    <row r="41" spans="1:21" ht="22.5" hidden="1" x14ac:dyDescent="0.15">
      <c r="D41" s="610" t="s">
        <v>260</v>
      </c>
      <c r="E41" s="340" t="s">
        <v>253</v>
      </c>
      <c r="F41" s="357" t="s">
        <v>1414</v>
      </c>
      <c r="G41" s="360" t="s">
        <v>254</v>
      </c>
    </row>
    <row r="42" spans="1:21" ht="56.25" hidden="1" x14ac:dyDescent="0.15">
      <c r="D42" s="610" t="s">
        <v>261</v>
      </c>
      <c r="E42" s="341" t="s">
        <v>255</v>
      </c>
      <c r="F42" s="357" t="s">
        <v>1612</v>
      </c>
      <c r="G42" s="348" t="s">
        <v>317</v>
      </c>
    </row>
    <row r="43" spans="1:21" ht="22.5" hidden="1" x14ac:dyDescent="0.15">
      <c r="D43" s="610" t="s">
        <v>1613</v>
      </c>
      <c r="E43" s="340" t="s">
        <v>253</v>
      </c>
      <c r="F43" s="357" t="s">
        <v>1280</v>
      </c>
      <c r="G43" s="360" t="s">
        <v>254</v>
      </c>
    </row>
    <row r="44" spans="1:21" ht="56.25" hidden="1" x14ac:dyDescent="0.15">
      <c r="D44" s="610" t="s">
        <v>1614</v>
      </c>
      <c r="E44" s="341" t="s">
        <v>255</v>
      </c>
      <c r="F44" s="357" t="s">
        <v>1615</v>
      </c>
      <c r="G44" s="348" t="s">
        <v>317</v>
      </c>
    </row>
    <row r="45" spans="1:21" s="600" customFormat="1" hidden="1" x14ac:dyDescent="0.15">
      <c r="D45" s="354"/>
      <c r="E45" s="318"/>
      <c r="F45" s="318"/>
      <c r="G45" s="318"/>
      <c r="U45" s="254"/>
    </row>
    <row r="46" spans="1:21" s="71" customFormat="1" hidden="1" x14ac:dyDescent="0.15">
      <c r="C46" s="134">
        <v>28</v>
      </c>
      <c r="D46" s="729" t="s">
        <v>236</v>
      </c>
      <c r="E46" s="730"/>
      <c r="F46" s="730"/>
      <c r="G46" s="731"/>
      <c r="U46" s="259"/>
    </row>
    <row r="47" spans="1:21" ht="11.25" hidden="1" customHeight="1" x14ac:dyDescent="0.15">
      <c r="D47" s="732" t="s">
        <v>225</v>
      </c>
      <c r="E47" s="732"/>
      <c r="F47" s="732"/>
      <c r="G47" s="733" t="s">
        <v>226</v>
      </c>
    </row>
    <row r="48" spans="1:21" ht="11.25" hidden="1" customHeight="1" x14ac:dyDescent="0.15">
      <c r="A48" s="47" t="s">
        <v>517</v>
      </c>
      <c r="D48" s="614" t="s">
        <v>25</v>
      </c>
      <c r="E48" s="331"/>
      <c r="F48" s="332" t="s">
        <v>215</v>
      </c>
      <c r="G48" s="734"/>
    </row>
    <row r="49" spans="4:7" ht="12" hidden="1" customHeight="1" x14ac:dyDescent="0.15">
      <c r="D49" s="349" t="s">
        <v>26</v>
      </c>
      <c r="E49" s="333">
        <v>2</v>
      </c>
      <c r="F49" s="334">
        <v>3</v>
      </c>
      <c r="G49" s="335">
        <v>4</v>
      </c>
    </row>
    <row r="50" spans="4:7" hidden="1" x14ac:dyDescent="0.15">
      <c r="D50" s="610">
        <v>1</v>
      </c>
      <c r="E50" s="337" t="s">
        <v>245</v>
      </c>
      <c r="F50" s="357" t="str">
        <f>IF(form_up_date="","",form_up_date)</f>
        <v>24.03.2020</v>
      </c>
      <c r="G50" s="359" t="s">
        <v>246</v>
      </c>
    </row>
    <row r="51" spans="4:7" ht="45" hidden="1" x14ac:dyDescent="0.15">
      <c r="D51" s="610" t="s">
        <v>257</v>
      </c>
      <c r="E51" s="337" t="s">
        <v>247</v>
      </c>
      <c r="F51" s="357" t="s">
        <v>1611</v>
      </c>
      <c r="G51" s="338" t="s">
        <v>318</v>
      </c>
    </row>
    <row r="52" spans="4:7" ht="22.5" hidden="1" x14ac:dyDescent="0.15">
      <c r="D52" s="610" t="s">
        <v>258</v>
      </c>
      <c r="E52" s="337" t="s">
        <v>248</v>
      </c>
      <c r="F52" s="357" t="s">
        <v>685</v>
      </c>
      <c r="G52" s="359" t="s">
        <v>249</v>
      </c>
    </row>
    <row r="53" spans="4:7" ht="22.5" hidden="1" x14ac:dyDescent="0.15">
      <c r="D53" s="610" t="s">
        <v>259</v>
      </c>
      <c r="E53" s="337" t="s">
        <v>250</v>
      </c>
      <c r="F53" s="358" t="s">
        <v>251</v>
      </c>
      <c r="G53" s="338"/>
    </row>
    <row r="54" spans="4:7" hidden="1" x14ac:dyDescent="0.15">
      <c r="D54" s="336" t="str">
        <f>D53&amp;".1"</f>
        <v>4.1.1</v>
      </c>
      <c r="E54" s="339" t="s">
        <v>3</v>
      </c>
      <c r="F54" s="357" t="str">
        <f>IF(region_name="","",region_name)</f>
        <v>Тюменская область</v>
      </c>
      <c r="G54" s="359" t="s">
        <v>252</v>
      </c>
    </row>
    <row r="55" spans="4:7" ht="22.5" hidden="1" x14ac:dyDescent="0.15">
      <c r="D55" s="610" t="s">
        <v>260</v>
      </c>
      <c r="E55" s="340" t="s">
        <v>253</v>
      </c>
      <c r="F55" s="357" t="s">
        <v>1597</v>
      </c>
      <c r="G55" s="360" t="s">
        <v>254</v>
      </c>
    </row>
    <row r="56" spans="4:7" ht="56.25" hidden="1" x14ac:dyDescent="0.15">
      <c r="D56" s="610" t="s">
        <v>261</v>
      </c>
      <c r="E56" s="341" t="s">
        <v>255</v>
      </c>
      <c r="F56" s="357" t="s">
        <v>1610</v>
      </c>
      <c r="G56" s="348" t="s">
        <v>317</v>
      </c>
    </row>
    <row r="57" spans="4:7" hidden="1" x14ac:dyDescent="0.15">
      <c r="D57" s="342"/>
      <c r="E57" s="343"/>
      <c r="F57" s="344"/>
      <c r="G57" s="345"/>
    </row>
    <row r="58" spans="4:7" x14ac:dyDescent="0.15">
      <c r="D58" s="346"/>
      <c r="E58" s="726" t="s">
        <v>256</v>
      </c>
      <c r="F58" s="726"/>
      <c r="G58" s="347"/>
    </row>
  </sheetData>
  <sheetProtection password="FA9C" sheet="1" objects="1" scenarios="1" formatColumns="0" formatRows="0"/>
  <mergeCells count="15">
    <mergeCell ref="D47:F47"/>
    <mergeCell ref="G47:G48"/>
    <mergeCell ref="E58:F58"/>
    <mergeCell ref="D21:F21"/>
    <mergeCell ref="G21:G22"/>
    <mergeCell ref="D32:G32"/>
    <mergeCell ref="D33:F33"/>
    <mergeCell ref="G33:G34"/>
    <mergeCell ref="D46:G46"/>
    <mergeCell ref="D20:G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57:G58">
      <formula1>900</formula1>
    </dataValidation>
  </dataValidations>
  <pageMargins left="0.7" right="0.7" top="0.75" bottom="0.75" header="0.3" footer="0.3"/>
  <pageSetup paperSize="9" orientation="portrait" horizontalDpi="4294967293"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44"/>
  <sheetViews>
    <sheetView showGridLines="0" topLeftCell="C4" zoomScaleNormal="100" workbookViewId="0">
      <selection activeCell="E33" sqref="E33:R33"/>
    </sheetView>
  </sheetViews>
  <sheetFormatPr defaultColWidth="9.140625"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502"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46" t="s">
        <v>505</v>
      </c>
      <c r="E5" s="747"/>
      <c r="F5" s="747"/>
      <c r="G5" s="747"/>
      <c r="H5" s="747"/>
      <c r="I5" s="747"/>
      <c r="J5" s="747"/>
      <c r="K5" s="748"/>
      <c r="L5" s="406"/>
      <c r="M5" s="406"/>
    </row>
    <row r="6" spans="1:83" ht="3" customHeight="1" x14ac:dyDescent="0.15">
      <c r="C6" s="87"/>
      <c r="D6" s="87"/>
      <c r="E6" s="87"/>
      <c r="F6" s="87"/>
      <c r="G6" s="385"/>
      <c r="H6" s="385"/>
      <c r="I6" s="385"/>
      <c r="J6" s="385"/>
      <c r="K6" s="407"/>
      <c r="L6" s="407"/>
      <c r="M6" s="407"/>
    </row>
    <row r="7" spans="1:83" ht="18.75" x14ac:dyDescent="0.15">
      <c r="D7" s="679" t="s">
        <v>225</v>
      </c>
      <c r="E7" s="679"/>
      <c r="F7" s="679"/>
      <c r="G7" s="679"/>
      <c r="H7" s="679"/>
      <c r="I7" s="679"/>
      <c r="J7" s="679"/>
      <c r="K7" s="679"/>
      <c r="L7" s="679"/>
      <c r="M7" s="679"/>
      <c r="N7" s="679"/>
      <c r="O7" s="679"/>
      <c r="P7" s="679"/>
      <c r="Q7" s="679"/>
      <c r="R7" s="679"/>
      <c r="S7" s="679" t="s">
        <v>226</v>
      </c>
      <c r="T7" s="470"/>
    </row>
    <row r="8" spans="1:83" ht="46.5" customHeight="1" x14ac:dyDescent="0.15">
      <c r="D8" s="489" t="s">
        <v>25</v>
      </c>
      <c r="E8" s="679" t="s">
        <v>25</v>
      </c>
      <c r="F8" s="679"/>
      <c r="G8" s="489" t="s">
        <v>243</v>
      </c>
      <c r="H8" s="679" t="s">
        <v>25</v>
      </c>
      <c r="I8" s="679"/>
      <c r="J8" s="489" t="s">
        <v>338</v>
      </c>
      <c r="K8" s="489" t="s">
        <v>363</v>
      </c>
      <c r="L8" s="679" t="s">
        <v>25</v>
      </c>
      <c r="M8" s="679"/>
      <c r="N8" s="489" t="s">
        <v>364</v>
      </c>
      <c r="O8" s="489" t="s">
        <v>365</v>
      </c>
      <c r="P8" s="489" t="s">
        <v>366</v>
      </c>
      <c r="Q8" s="489" t="s">
        <v>518</v>
      </c>
      <c r="R8" s="489" t="s">
        <v>367</v>
      </c>
      <c r="S8" s="679"/>
      <c r="T8" s="470"/>
    </row>
    <row r="9" spans="1:83" ht="10.5" customHeight="1" x14ac:dyDescent="0.15">
      <c r="D9" s="89" t="s">
        <v>26</v>
      </c>
      <c r="E9" s="89"/>
      <c r="F9" s="89" t="s">
        <v>0</v>
      </c>
      <c r="G9" s="89" t="s">
        <v>1</v>
      </c>
      <c r="H9" s="89"/>
      <c r="I9" s="89" t="s">
        <v>2</v>
      </c>
      <c r="J9" s="89" t="s">
        <v>12</v>
      </c>
      <c r="K9" s="89" t="s">
        <v>13</v>
      </c>
      <c r="L9" s="89"/>
      <c r="M9" s="89" t="s">
        <v>31</v>
      </c>
      <c r="N9" s="89" t="s">
        <v>32</v>
      </c>
      <c r="O9" s="89" t="s">
        <v>354</v>
      </c>
      <c r="P9" s="89" t="s">
        <v>355</v>
      </c>
      <c r="Q9" s="89" t="s">
        <v>356</v>
      </c>
      <c r="R9" s="89" t="s">
        <v>357</v>
      </c>
      <c r="S9" s="89" t="s">
        <v>358</v>
      </c>
      <c r="T9" s="470"/>
    </row>
    <row r="10" spans="1:83" s="87" customFormat="1" ht="18.75" hidden="1" x14ac:dyDescent="0.15">
      <c r="A10" s="409"/>
      <c r="B10" s="14"/>
      <c r="D10" s="346"/>
      <c r="E10" s="346"/>
      <c r="F10" s="346"/>
      <c r="Q10" s="410"/>
      <c r="R10" s="411"/>
      <c r="T10" s="471"/>
      <c r="U10" s="579"/>
      <c r="V10" s="579"/>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70"/>
      <c r="U11" s="502"/>
      <c r="V11" s="502"/>
      <c r="W11" s="416"/>
      <c r="X11" s="403"/>
      <c r="Y11" s="403"/>
      <c r="Z11" s="403"/>
      <c r="AA11" s="403"/>
    </row>
    <row r="12" spans="1:83" s="71" customFormat="1" ht="90" hidden="1" customHeight="1" x14ac:dyDescent="0.15">
      <c r="A12" s="557">
        <v>22</v>
      </c>
      <c r="B12" s="474"/>
      <c r="C12" s="474"/>
      <c r="D12" s="735" t="s">
        <v>26</v>
      </c>
      <c r="E12" s="749" t="s">
        <v>1606</v>
      </c>
      <c r="F12" s="750"/>
      <c r="G12" s="750"/>
      <c r="H12" s="750"/>
      <c r="I12" s="750"/>
      <c r="J12" s="750"/>
      <c r="K12" s="750"/>
      <c r="L12" s="750"/>
      <c r="M12" s="750"/>
      <c r="N12" s="750"/>
      <c r="O12" s="750"/>
      <c r="P12" s="750"/>
      <c r="Q12" s="750"/>
      <c r="R12" s="751"/>
      <c r="S12" s="628"/>
      <c r="T12" s="484"/>
      <c r="U12" s="484"/>
      <c r="V12" s="484"/>
      <c r="W12" s="483"/>
      <c r="X12" s="483"/>
      <c r="Y12" s="483"/>
      <c r="Z12" s="483"/>
      <c r="AA12" s="478"/>
      <c r="AB12" s="479"/>
      <c r="AC12" s="752"/>
      <c r="AD12" s="480"/>
      <c r="AE12" s="481" t="s">
        <v>141</v>
      </c>
      <c r="AF12" s="481"/>
      <c r="AG12" s="482" t="s">
        <v>507</v>
      </c>
      <c r="AH12" s="485">
        <v>3</v>
      </c>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484"/>
      <c r="BR12" s="484"/>
      <c r="BS12" s="484"/>
      <c r="BT12" s="484"/>
      <c r="BU12" s="484"/>
      <c r="BV12" s="483"/>
      <c r="BW12" s="483"/>
      <c r="BX12" s="483"/>
      <c r="BY12" s="483"/>
      <c r="BZ12" s="483"/>
      <c r="CA12" s="483"/>
      <c r="CB12" s="483"/>
      <c r="CC12" s="483"/>
      <c r="CD12" s="483"/>
      <c r="CE12" s="483"/>
    </row>
    <row r="13" spans="1:83" s="71" customFormat="1" ht="22.5" hidden="1" x14ac:dyDescent="0.15">
      <c r="A13" s="443"/>
      <c r="B13" s="493"/>
      <c r="C13" s="487"/>
      <c r="D13" s="735"/>
      <c r="E13" s="753" t="s">
        <v>512</v>
      </c>
      <c r="F13" s="753"/>
      <c r="G13" s="753"/>
      <c r="H13" s="753"/>
      <c r="I13" s="753"/>
      <c r="J13" s="753"/>
      <c r="K13" s="753"/>
      <c r="L13" s="753"/>
      <c r="M13" s="753"/>
      <c r="N13" s="753"/>
      <c r="O13" s="753"/>
      <c r="P13" s="753"/>
      <c r="Q13" s="8">
        <f>SUMIF(T14:T15,"i",Q14:Q15)</f>
        <v>0</v>
      </c>
      <c r="R13" s="558"/>
      <c r="S13" s="617" t="s">
        <v>514</v>
      </c>
      <c r="T13" s="260" t="s">
        <v>372</v>
      </c>
      <c r="U13" s="754">
        <v>1</v>
      </c>
      <c r="V13" s="754" t="str">
        <f>INDEX(List01_flag_index_1,1,MATCH(A12,List01_NumberColumns,0))</f>
        <v>отсутствует</v>
      </c>
      <c r="W13" s="493"/>
      <c r="X13" s="493"/>
      <c r="Y13" s="493"/>
      <c r="Z13" s="493"/>
      <c r="AA13" s="501"/>
      <c r="AB13" s="493"/>
      <c r="AC13" s="752"/>
      <c r="AD13" s="480"/>
      <c r="AE13" s="493"/>
      <c r="AF13" s="493"/>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493"/>
      <c r="BW13" s="493"/>
      <c r="BX13" s="493"/>
      <c r="BY13" s="493"/>
      <c r="BZ13" s="493"/>
      <c r="CA13" s="493"/>
      <c r="CB13" s="493"/>
      <c r="CC13" s="493"/>
      <c r="CD13" s="493"/>
      <c r="CE13" s="493"/>
    </row>
    <row r="14" spans="1:83" s="71" customFormat="1" ht="11.25" hidden="1" customHeight="1" x14ac:dyDescent="0.15">
      <c r="A14" s="615"/>
      <c r="B14" s="501"/>
      <c r="C14" s="501"/>
      <c r="D14" s="735"/>
      <c r="E14" s="560"/>
      <c r="F14" s="560">
        <v>0</v>
      </c>
      <c r="G14" s="560"/>
      <c r="H14" s="560"/>
      <c r="I14" s="560"/>
      <c r="J14" s="560"/>
      <c r="K14" s="560"/>
      <c r="L14" s="560"/>
      <c r="M14" s="560"/>
      <c r="N14" s="560"/>
      <c r="O14" s="560"/>
      <c r="P14" s="560"/>
      <c r="Q14" s="560"/>
      <c r="R14" s="560"/>
      <c r="S14" s="589"/>
      <c r="T14" s="501"/>
      <c r="U14" s="754"/>
      <c r="V14" s="754"/>
      <c r="W14" s="501"/>
      <c r="X14" s="501"/>
      <c r="Y14" s="501"/>
      <c r="Z14" s="501"/>
      <c r="AA14" s="501"/>
      <c r="AB14" s="493"/>
      <c r="AC14" s="752"/>
      <c r="AD14" s="480"/>
      <c r="AE14" s="493"/>
      <c r="AF14" s="493"/>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row>
    <row r="15" spans="1:83" s="71" customFormat="1" hidden="1" x14ac:dyDescent="0.15">
      <c r="A15" s="443"/>
      <c r="B15" s="493"/>
      <c r="C15" s="487"/>
      <c r="D15" s="735"/>
      <c r="E15" s="561" t="s">
        <v>141</v>
      </c>
      <c r="F15" s="562" t="s">
        <v>141</v>
      </c>
      <c r="G15" s="562" t="s">
        <v>141</v>
      </c>
      <c r="H15" s="563" t="s">
        <v>141</v>
      </c>
      <c r="I15" s="563"/>
      <c r="J15" s="563"/>
      <c r="K15" s="563"/>
      <c r="L15" s="563"/>
      <c r="M15" s="563"/>
      <c r="N15" s="563"/>
      <c r="O15" s="563"/>
      <c r="P15" s="563"/>
      <c r="Q15" s="563"/>
      <c r="R15" s="564"/>
      <c r="S15" s="590"/>
      <c r="T15" s="501"/>
      <c r="U15" s="754"/>
      <c r="V15" s="754"/>
      <c r="W15" s="493"/>
      <c r="X15" s="493"/>
      <c r="Y15" s="493"/>
      <c r="Z15" s="493"/>
      <c r="AA15" s="501"/>
      <c r="AB15" s="493"/>
      <c r="AC15" s="752"/>
      <c r="AD15" s="480"/>
      <c r="AE15" s="493"/>
      <c r="AF15" s="493"/>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493"/>
      <c r="BW15" s="493"/>
      <c r="BX15" s="493"/>
      <c r="BY15" s="493"/>
      <c r="BZ15" s="493"/>
      <c r="CA15" s="493"/>
      <c r="CB15" s="493"/>
      <c r="CC15" s="493"/>
      <c r="CD15" s="493"/>
      <c r="CE15" s="493"/>
    </row>
    <row r="16" spans="1:83" s="71" customFormat="1" ht="22.5" hidden="1" x14ac:dyDescent="0.15">
      <c r="A16" s="443"/>
      <c r="B16" s="493"/>
      <c r="C16" s="487"/>
      <c r="D16" s="735"/>
      <c r="E16" s="753" t="s">
        <v>511</v>
      </c>
      <c r="F16" s="753"/>
      <c r="G16" s="753"/>
      <c r="H16" s="753"/>
      <c r="I16" s="753"/>
      <c r="J16" s="753"/>
      <c r="K16" s="753"/>
      <c r="L16" s="753"/>
      <c r="M16" s="753"/>
      <c r="N16" s="753"/>
      <c r="O16" s="753"/>
      <c r="P16" s="753"/>
      <c r="Q16" s="8">
        <f>SUMIF(T17:T18,"i",Q17:Q18)</f>
        <v>0</v>
      </c>
      <c r="R16" s="558"/>
      <c r="S16" s="617" t="s">
        <v>513</v>
      </c>
      <c r="T16" s="260" t="s">
        <v>372</v>
      </c>
      <c r="U16" s="754">
        <v>2</v>
      </c>
      <c r="V16" s="754" t="str">
        <f>INDEX(List01_flag_index_2,1,MATCH(A12,List01_NumberColumns,0))</f>
        <v>отсутствует</v>
      </c>
      <c r="W16" s="493"/>
      <c r="X16" s="493"/>
      <c r="Y16" s="493"/>
      <c r="Z16" s="493"/>
      <c r="AA16" s="501"/>
      <c r="AB16" s="493"/>
      <c r="AC16" s="752"/>
      <c r="AD16" s="480"/>
      <c r="AE16" s="493"/>
      <c r="AF16" s="493"/>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493"/>
      <c r="BW16" s="493"/>
      <c r="BX16" s="493"/>
      <c r="BY16" s="493"/>
      <c r="BZ16" s="493"/>
      <c r="CA16" s="493"/>
      <c r="CB16" s="493"/>
      <c r="CC16" s="493"/>
      <c r="CD16" s="493"/>
      <c r="CE16" s="493"/>
    </row>
    <row r="17" spans="1:83" s="71" customFormat="1" ht="11.25" hidden="1" customHeight="1" x14ac:dyDescent="0.15">
      <c r="A17" s="615"/>
      <c r="B17" s="501"/>
      <c r="C17" s="501"/>
      <c r="D17" s="735"/>
      <c r="E17" s="560"/>
      <c r="F17" s="560">
        <v>0</v>
      </c>
      <c r="G17" s="560"/>
      <c r="H17" s="560"/>
      <c r="I17" s="560"/>
      <c r="J17" s="560"/>
      <c r="K17" s="560"/>
      <c r="L17" s="560"/>
      <c r="M17" s="560"/>
      <c r="N17" s="560"/>
      <c r="O17" s="560"/>
      <c r="P17" s="560"/>
      <c r="Q17" s="560"/>
      <c r="R17" s="560"/>
      <c r="S17" s="589"/>
      <c r="T17" s="501"/>
      <c r="U17" s="754"/>
      <c r="V17" s="754"/>
      <c r="W17" s="501"/>
      <c r="X17" s="501"/>
      <c r="Y17" s="501"/>
      <c r="Z17" s="501"/>
      <c r="AA17" s="501"/>
      <c r="AB17" s="493"/>
      <c r="AC17" s="752"/>
      <c r="AD17" s="480"/>
      <c r="AE17" s="493"/>
      <c r="AF17" s="493"/>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row>
    <row r="18" spans="1:83" s="71" customFormat="1" hidden="1" x14ac:dyDescent="0.15">
      <c r="A18" s="443"/>
      <c r="B18" s="493"/>
      <c r="C18" s="487"/>
      <c r="D18" s="735"/>
      <c r="E18" s="561" t="s">
        <v>141</v>
      </c>
      <c r="F18" s="562" t="s">
        <v>141</v>
      </c>
      <c r="G18" s="562" t="s">
        <v>141</v>
      </c>
      <c r="H18" s="563" t="s">
        <v>141</v>
      </c>
      <c r="I18" s="563"/>
      <c r="J18" s="563"/>
      <c r="K18" s="563"/>
      <c r="L18" s="563"/>
      <c r="M18" s="563"/>
      <c r="N18" s="563"/>
      <c r="O18" s="563"/>
      <c r="P18" s="563"/>
      <c r="Q18" s="563"/>
      <c r="R18" s="564"/>
      <c r="S18" s="590"/>
      <c r="T18" s="501"/>
      <c r="U18" s="754"/>
      <c r="V18" s="754"/>
      <c r="W18" s="493"/>
      <c r="X18" s="493"/>
      <c r="Y18" s="493"/>
      <c r="Z18" s="493"/>
      <c r="AA18" s="501"/>
      <c r="AB18" s="493"/>
      <c r="AC18" s="752"/>
      <c r="AD18" s="480"/>
      <c r="AE18" s="493"/>
      <c r="AF18" s="493"/>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493"/>
      <c r="BW18" s="493"/>
      <c r="BX18" s="493"/>
      <c r="BY18" s="493"/>
      <c r="BZ18" s="493"/>
      <c r="CA18" s="493"/>
      <c r="CB18" s="493"/>
      <c r="CC18" s="493"/>
      <c r="CD18" s="493"/>
      <c r="CE18" s="493"/>
    </row>
    <row r="19" spans="1:83" s="71" customFormat="1" ht="90" hidden="1" customHeight="1" x14ac:dyDescent="0.15">
      <c r="A19" s="557">
        <v>23</v>
      </c>
      <c r="B19" s="474"/>
      <c r="C19" s="474"/>
      <c r="D19" s="735" t="s">
        <v>0</v>
      </c>
      <c r="E19" s="749" t="s">
        <v>1607</v>
      </c>
      <c r="F19" s="750"/>
      <c r="G19" s="750"/>
      <c r="H19" s="750"/>
      <c r="I19" s="750"/>
      <c r="J19" s="750"/>
      <c r="K19" s="750"/>
      <c r="L19" s="750"/>
      <c r="M19" s="750"/>
      <c r="N19" s="750"/>
      <c r="O19" s="750"/>
      <c r="P19" s="750"/>
      <c r="Q19" s="750"/>
      <c r="R19" s="751"/>
      <c r="S19" s="628"/>
      <c r="T19" s="484"/>
      <c r="U19" s="484"/>
      <c r="V19" s="484"/>
      <c r="W19" s="483"/>
      <c r="X19" s="483"/>
      <c r="Y19" s="483"/>
      <c r="Z19" s="483"/>
      <c r="AA19" s="478"/>
      <c r="AB19" s="479"/>
      <c r="AC19" s="752"/>
      <c r="AD19" s="480"/>
      <c r="AE19" s="481" t="s">
        <v>141</v>
      </c>
      <c r="AF19" s="481"/>
      <c r="AG19" s="482" t="s">
        <v>507</v>
      </c>
      <c r="AH19" s="485">
        <v>3</v>
      </c>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84"/>
      <c r="BJ19" s="484"/>
      <c r="BK19" s="484"/>
      <c r="BL19" s="484"/>
      <c r="BM19" s="484"/>
      <c r="BN19" s="484"/>
      <c r="BO19" s="484"/>
      <c r="BP19" s="484"/>
      <c r="BQ19" s="484"/>
      <c r="BR19" s="484"/>
      <c r="BS19" s="484"/>
      <c r="BT19" s="484"/>
      <c r="BU19" s="484"/>
      <c r="BV19" s="483"/>
      <c r="BW19" s="483"/>
      <c r="BX19" s="483"/>
      <c r="BY19" s="483"/>
      <c r="BZ19" s="483"/>
      <c r="CA19" s="483"/>
      <c r="CB19" s="483"/>
      <c r="CC19" s="483"/>
      <c r="CD19" s="483"/>
      <c r="CE19" s="483"/>
    </row>
    <row r="20" spans="1:83" s="71" customFormat="1" ht="22.5" hidden="1" x14ac:dyDescent="0.15">
      <c r="A20" s="443"/>
      <c r="B20" s="493"/>
      <c r="C20" s="487"/>
      <c r="D20" s="735"/>
      <c r="E20" s="753" t="s">
        <v>512</v>
      </c>
      <c r="F20" s="753"/>
      <c r="G20" s="753"/>
      <c r="H20" s="753"/>
      <c r="I20" s="753"/>
      <c r="J20" s="753"/>
      <c r="K20" s="753"/>
      <c r="L20" s="753"/>
      <c r="M20" s="753"/>
      <c r="N20" s="753"/>
      <c r="O20" s="753"/>
      <c r="P20" s="753"/>
      <c r="Q20" s="8">
        <f>SUMIF(T21:T22,"i",Q21:Q22)</f>
        <v>0</v>
      </c>
      <c r="R20" s="558"/>
      <c r="S20" s="617" t="s">
        <v>514</v>
      </c>
      <c r="T20" s="260" t="s">
        <v>372</v>
      </c>
      <c r="U20" s="754">
        <v>1</v>
      </c>
      <c r="V20" s="754" t="str">
        <f>INDEX(List01_flag_index_1,1,MATCH(A19,List01_NumberColumns,0))</f>
        <v>отсутствует</v>
      </c>
      <c r="W20" s="493"/>
      <c r="X20" s="493"/>
      <c r="Y20" s="493"/>
      <c r="Z20" s="493"/>
      <c r="AA20" s="501"/>
      <c r="AB20" s="493"/>
      <c r="AC20" s="752"/>
      <c r="AD20" s="480"/>
      <c r="AE20" s="493"/>
      <c r="AF20" s="493"/>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1"/>
      <c r="BN20" s="501"/>
      <c r="BO20" s="501"/>
      <c r="BP20" s="501"/>
      <c r="BQ20" s="501"/>
      <c r="BR20" s="501"/>
      <c r="BS20" s="501"/>
      <c r="BT20" s="501"/>
      <c r="BU20" s="501"/>
      <c r="BV20" s="493"/>
      <c r="BW20" s="493"/>
      <c r="BX20" s="493"/>
      <c r="BY20" s="493"/>
      <c r="BZ20" s="493"/>
      <c r="CA20" s="493"/>
      <c r="CB20" s="493"/>
      <c r="CC20" s="493"/>
      <c r="CD20" s="493"/>
      <c r="CE20" s="493"/>
    </row>
    <row r="21" spans="1:83" s="71" customFormat="1" ht="11.25" hidden="1" customHeight="1" x14ac:dyDescent="0.15">
      <c r="A21" s="615"/>
      <c r="B21" s="501"/>
      <c r="C21" s="501"/>
      <c r="D21" s="735"/>
      <c r="E21" s="560"/>
      <c r="F21" s="560">
        <v>0</v>
      </c>
      <c r="G21" s="560"/>
      <c r="H21" s="560"/>
      <c r="I21" s="560"/>
      <c r="J21" s="560"/>
      <c r="K21" s="560"/>
      <c r="L21" s="560"/>
      <c r="M21" s="560"/>
      <c r="N21" s="560"/>
      <c r="O21" s="560"/>
      <c r="P21" s="560"/>
      <c r="Q21" s="560"/>
      <c r="R21" s="560"/>
      <c r="S21" s="589"/>
      <c r="T21" s="501"/>
      <c r="U21" s="754"/>
      <c r="V21" s="754"/>
      <c r="W21" s="501"/>
      <c r="X21" s="501"/>
      <c r="Y21" s="501"/>
      <c r="Z21" s="501"/>
      <c r="AA21" s="501"/>
      <c r="AB21" s="493"/>
      <c r="AC21" s="752"/>
      <c r="AD21" s="480"/>
      <c r="AE21" s="493"/>
      <c r="AF21" s="493"/>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1"/>
      <c r="BZ21" s="501"/>
      <c r="CA21" s="501"/>
      <c r="CB21" s="501"/>
      <c r="CC21" s="501"/>
      <c r="CD21" s="501"/>
      <c r="CE21" s="501"/>
    </row>
    <row r="22" spans="1:83" s="71" customFormat="1" hidden="1" x14ac:dyDescent="0.15">
      <c r="A22" s="443"/>
      <c r="B22" s="493"/>
      <c r="C22" s="487"/>
      <c r="D22" s="735"/>
      <c r="E22" s="561" t="s">
        <v>141</v>
      </c>
      <c r="F22" s="562" t="s">
        <v>141</v>
      </c>
      <c r="G22" s="562" t="s">
        <v>141</v>
      </c>
      <c r="H22" s="563" t="s">
        <v>141</v>
      </c>
      <c r="I22" s="563"/>
      <c r="J22" s="563"/>
      <c r="K22" s="563"/>
      <c r="L22" s="563"/>
      <c r="M22" s="563"/>
      <c r="N22" s="563"/>
      <c r="O22" s="563"/>
      <c r="P22" s="563"/>
      <c r="Q22" s="563"/>
      <c r="R22" s="564"/>
      <c r="S22" s="590"/>
      <c r="T22" s="501"/>
      <c r="U22" s="754"/>
      <c r="V22" s="754"/>
      <c r="W22" s="493"/>
      <c r="X22" s="493"/>
      <c r="Y22" s="493"/>
      <c r="Z22" s="493"/>
      <c r="AA22" s="501"/>
      <c r="AB22" s="493"/>
      <c r="AC22" s="752"/>
      <c r="AD22" s="480"/>
      <c r="AE22" s="493"/>
      <c r="AF22" s="493"/>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501"/>
      <c r="BD22" s="501"/>
      <c r="BE22" s="501"/>
      <c r="BF22" s="501"/>
      <c r="BG22" s="501"/>
      <c r="BH22" s="501"/>
      <c r="BI22" s="501"/>
      <c r="BJ22" s="501"/>
      <c r="BK22" s="501"/>
      <c r="BL22" s="501"/>
      <c r="BM22" s="501"/>
      <c r="BN22" s="501"/>
      <c r="BO22" s="501"/>
      <c r="BP22" s="501"/>
      <c r="BQ22" s="501"/>
      <c r="BR22" s="501"/>
      <c r="BS22" s="501"/>
      <c r="BT22" s="501"/>
      <c r="BU22" s="501"/>
      <c r="BV22" s="493"/>
      <c r="BW22" s="493"/>
      <c r="BX22" s="493"/>
      <c r="BY22" s="493"/>
      <c r="BZ22" s="493"/>
      <c r="CA22" s="493"/>
      <c r="CB22" s="493"/>
      <c r="CC22" s="493"/>
      <c r="CD22" s="493"/>
      <c r="CE22" s="493"/>
    </row>
    <row r="23" spans="1:83" s="71" customFormat="1" ht="22.5" hidden="1" x14ac:dyDescent="0.15">
      <c r="A23" s="443"/>
      <c r="B23" s="493"/>
      <c r="C23" s="487"/>
      <c r="D23" s="735"/>
      <c r="E23" s="753" t="s">
        <v>511</v>
      </c>
      <c r="F23" s="753"/>
      <c r="G23" s="753"/>
      <c r="H23" s="753"/>
      <c r="I23" s="753"/>
      <c r="J23" s="753"/>
      <c r="K23" s="753"/>
      <c r="L23" s="753"/>
      <c r="M23" s="753"/>
      <c r="N23" s="753"/>
      <c r="O23" s="753"/>
      <c r="P23" s="753"/>
      <c r="Q23" s="8">
        <f>SUMIF(T24:T25,"i",Q24:Q25)</f>
        <v>0</v>
      </c>
      <c r="R23" s="558"/>
      <c r="S23" s="617" t="s">
        <v>513</v>
      </c>
      <c r="T23" s="260" t="s">
        <v>372</v>
      </c>
      <c r="U23" s="754">
        <v>2</v>
      </c>
      <c r="V23" s="754" t="str">
        <f>INDEX(List01_flag_index_2,1,MATCH(A19,List01_NumberColumns,0))</f>
        <v>отсутствует</v>
      </c>
      <c r="W23" s="493"/>
      <c r="X23" s="493"/>
      <c r="Y23" s="493"/>
      <c r="Z23" s="493"/>
      <c r="AA23" s="501"/>
      <c r="AB23" s="493"/>
      <c r="AC23" s="752"/>
      <c r="AD23" s="480"/>
      <c r="AE23" s="493"/>
      <c r="AF23" s="493"/>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1"/>
      <c r="BS23" s="501"/>
      <c r="BT23" s="501"/>
      <c r="BU23" s="501"/>
      <c r="BV23" s="493"/>
      <c r="BW23" s="493"/>
      <c r="BX23" s="493"/>
      <c r="BY23" s="493"/>
      <c r="BZ23" s="493"/>
      <c r="CA23" s="493"/>
      <c r="CB23" s="493"/>
      <c r="CC23" s="493"/>
      <c r="CD23" s="493"/>
      <c r="CE23" s="493"/>
    </row>
    <row r="24" spans="1:83" s="71" customFormat="1" ht="11.25" hidden="1" customHeight="1" x14ac:dyDescent="0.15">
      <c r="A24" s="615"/>
      <c r="B24" s="501"/>
      <c r="C24" s="501"/>
      <c r="D24" s="735"/>
      <c r="E24" s="560"/>
      <c r="F24" s="560">
        <v>0</v>
      </c>
      <c r="G24" s="560"/>
      <c r="H24" s="560"/>
      <c r="I24" s="560"/>
      <c r="J24" s="560"/>
      <c r="K24" s="560"/>
      <c r="L24" s="560"/>
      <c r="M24" s="560"/>
      <c r="N24" s="560"/>
      <c r="O24" s="560"/>
      <c r="P24" s="560"/>
      <c r="Q24" s="560"/>
      <c r="R24" s="560"/>
      <c r="S24" s="589"/>
      <c r="T24" s="501"/>
      <c r="U24" s="754"/>
      <c r="V24" s="754"/>
      <c r="W24" s="501"/>
      <c r="X24" s="501"/>
      <c r="Y24" s="501"/>
      <c r="Z24" s="501"/>
      <c r="AA24" s="501"/>
      <c r="AB24" s="493"/>
      <c r="AC24" s="752"/>
      <c r="AD24" s="480"/>
      <c r="AE24" s="493"/>
      <c r="AF24" s="493"/>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1"/>
      <c r="BO24" s="501"/>
      <c r="BP24" s="501"/>
      <c r="BQ24" s="501"/>
      <c r="BR24" s="501"/>
      <c r="BS24" s="501"/>
      <c r="BT24" s="501"/>
      <c r="BU24" s="501"/>
      <c r="BV24" s="501"/>
      <c r="BW24" s="501"/>
      <c r="BX24" s="501"/>
      <c r="BY24" s="501"/>
      <c r="BZ24" s="501"/>
      <c r="CA24" s="501"/>
      <c r="CB24" s="501"/>
      <c r="CC24" s="501"/>
      <c r="CD24" s="501"/>
      <c r="CE24" s="501"/>
    </row>
    <row r="25" spans="1:83" s="71" customFormat="1" hidden="1" x14ac:dyDescent="0.15">
      <c r="A25" s="443"/>
      <c r="B25" s="493"/>
      <c r="C25" s="487"/>
      <c r="D25" s="735"/>
      <c r="E25" s="561" t="s">
        <v>141</v>
      </c>
      <c r="F25" s="562" t="s">
        <v>141</v>
      </c>
      <c r="G25" s="562" t="s">
        <v>141</v>
      </c>
      <c r="H25" s="563" t="s">
        <v>141</v>
      </c>
      <c r="I25" s="563"/>
      <c r="J25" s="563"/>
      <c r="K25" s="563"/>
      <c r="L25" s="563"/>
      <c r="M25" s="563"/>
      <c r="N25" s="563"/>
      <c r="O25" s="563"/>
      <c r="P25" s="563"/>
      <c r="Q25" s="563"/>
      <c r="R25" s="564"/>
      <c r="S25" s="590"/>
      <c r="T25" s="501"/>
      <c r="U25" s="754"/>
      <c r="V25" s="754"/>
      <c r="W25" s="493"/>
      <c r="X25" s="493"/>
      <c r="Y25" s="493"/>
      <c r="Z25" s="493"/>
      <c r="AA25" s="501"/>
      <c r="AB25" s="493"/>
      <c r="AC25" s="752"/>
      <c r="AD25" s="480"/>
      <c r="AE25" s="493"/>
      <c r="AF25" s="493"/>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c r="BL25" s="501"/>
      <c r="BM25" s="501"/>
      <c r="BN25" s="501"/>
      <c r="BO25" s="501"/>
      <c r="BP25" s="501"/>
      <c r="BQ25" s="501"/>
      <c r="BR25" s="501"/>
      <c r="BS25" s="501"/>
      <c r="BT25" s="501"/>
      <c r="BU25" s="501"/>
      <c r="BV25" s="493"/>
      <c r="BW25" s="493"/>
      <c r="BX25" s="493"/>
      <c r="BY25" s="493"/>
      <c r="BZ25" s="493"/>
      <c r="CA25" s="493"/>
      <c r="CB25" s="493"/>
      <c r="CC25" s="493"/>
      <c r="CD25" s="493"/>
      <c r="CE25" s="493"/>
    </row>
    <row r="26" spans="1:83" s="71" customFormat="1" ht="101.25" hidden="1" customHeight="1" x14ac:dyDescent="0.15">
      <c r="A26" s="557">
        <v>25</v>
      </c>
      <c r="B26" s="474"/>
      <c r="C26" s="474"/>
      <c r="D26" s="735" t="s">
        <v>1</v>
      </c>
      <c r="E26" s="749" t="s">
        <v>1608</v>
      </c>
      <c r="F26" s="750"/>
      <c r="G26" s="750"/>
      <c r="H26" s="750"/>
      <c r="I26" s="750"/>
      <c r="J26" s="750"/>
      <c r="K26" s="750"/>
      <c r="L26" s="750"/>
      <c r="M26" s="750"/>
      <c r="N26" s="750"/>
      <c r="O26" s="750"/>
      <c r="P26" s="750"/>
      <c r="Q26" s="750"/>
      <c r="R26" s="751"/>
      <c r="S26" s="628"/>
      <c r="T26" s="484"/>
      <c r="U26" s="484"/>
      <c r="V26" s="484"/>
      <c r="W26" s="483"/>
      <c r="X26" s="483"/>
      <c r="Y26" s="483"/>
      <c r="Z26" s="483"/>
      <c r="AA26" s="478"/>
      <c r="AB26" s="479"/>
      <c r="AC26" s="752"/>
      <c r="AD26" s="480"/>
      <c r="AE26" s="481" t="s">
        <v>141</v>
      </c>
      <c r="AF26" s="481"/>
      <c r="AG26" s="482" t="s">
        <v>507</v>
      </c>
      <c r="AH26" s="485">
        <v>3</v>
      </c>
      <c r="AI26" s="484"/>
      <c r="AJ26" s="484"/>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c r="BN26" s="484"/>
      <c r="BO26" s="484"/>
      <c r="BP26" s="484"/>
      <c r="BQ26" s="484"/>
      <c r="BR26" s="484"/>
      <c r="BS26" s="484"/>
      <c r="BT26" s="484"/>
      <c r="BU26" s="484"/>
      <c r="BV26" s="483"/>
      <c r="BW26" s="483"/>
      <c r="BX26" s="483"/>
      <c r="BY26" s="483"/>
      <c r="BZ26" s="483"/>
      <c r="CA26" s="483"/>
      <c r="CB26" s="483"/>
      <c r="CC26" s="483"/>
      <c r="CD26" s="483"/>
      <c r="CE26" s="483"/>
    </row>
    <row r="27" spans="1:83" s="71" customFormat="1" ht="22.5" hidden="1" x14ac:dyDescent="0.15">
      <c r="A27" s="443"/>
      <c r="B27" s="493"/>
      <c r="C27" s="487"/>
      <c r="D27" s="735"/>
      <c r="E27" s="753" t="s">
        <v>512</v>
      </c>
      <c r="F27" s="753"/>
      <c r="G27" s="753"/>
      <c r="H27" s="753"/>
      <c r="I27" s="753"/>
      <c r="J27" s="753"/>
      <c r="K27" s="753"/>
      <c r="L27" s="753"/>
      <c r="M27" s="753"/>
      <c r="N27" s="753"/>
      <c r="O27" s="753"/>
      <c r="P27" s="753"/>
      <c r="Q27" s="8">
        <f>SUMIF(T28:T29,"i",Q28:Q29)</f>
        <v>0</v>
      </c>
      <c r="R27" s="558"/>
      <c r="S27" s="617" t="s">
        <v>514</v>
      </c>
      <c r="T27" s="260" t="s">
        <v>372</v>
      </c>
      <c r="U27" s="754">
        <v>1</v>
      </c>
      <c r="V27" s="754" t="str">
        <f>INDEX(List01_flag_index_1,1,MATCH(A26,List01_NumberColumns,0))</f>
        <v>отсутствует</v>
      </c>
      <c r="W27" s="493"/>
      <c r="X27" s="493"/>
      <c r="Y27" s="493"/>
      <c r="Z27" s="493"/>
      <c r="AA27" s="501"/>
      <c r="AB27" s="493"/>
      <c r="AC27" s="752"/>
      <c r="AD27" s="480"/>
      <c r="AE27" s="493"/>
      <c r="AF27" s="493"/>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1"/>
      <c r="BR27" s="501"/>
      <c r="BS27" s="501"/>
      <c r="BT27" s="501"/>
      <c r="BU27" s="501"/>
      <c r="BV27" s="493"/>
      <c r="BW27" s="493"/>
      <c r="BX27" s="493"/>
      <c r="BY27" s="493"/>
      <c r="BZ27" s="493"/>
      <c r="CA27" s="493"/>
      <c r="CB27" s="493"/>
      <c r="CC27" s="493"/>
      <c r="CD27" s="493"/>
      <c r="CE27" s="493"/>
    </row>
    <row r="28" spans="1:83" s="71" customFormat="1" ht="11.25" hidden="1" customHeight="1" x14ac:dyDescent="0.15">
      <c r="A28" s="615"/>
      <c r="B28" s="501"/>
      <c r="C28" s="501"/>
      <c r="D28" s="735"/>
      <c r="E28" s="560"/>
      <c r="F28" s="560">
        <v>0</v>
      </c>
      <c r="G28" s="560"/>
      <c r="H28" s="560"/>
      <c r="I28" s="560"/>
      <c r="J28" s="560"/>
      <c r="K28" s="560"/>
      <c r="L28" s="560"/>
      <c r="M28" s="560"/>
      <c r="N28" s="560"/>
      <c r="O28" s="560"/>
      <c r="P28" s="560"/>
      <c r="Q28" s="560"/>
      <c r="R28" s="560"/>
      <c r="S28" s="589"/>
      <c r="T28" s="501"/>
      <c r="U28" s="754"/>
      <c r="V28" s="754"/>
      <c r="W28" s="501"/>
      <c r="X28" s="501"/>
      <c r="Y28" s="501"/>
      <c r="Z28" s="501"/>
      <c r="AA28" s="501"/>
      <c r="AB28" s="493"/>
      <c r="AC28" s="752"/>
      <c r="AD28" s="480"/>
      <c r="AE28" s="493"/>
      <c r="AF28" s="493"/>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1"/>
      <c r="BW28" s="501"/>
      <c r="BX28" s="501"/>
      <c r="BY28" s="501"/>
      <c r="BZ28" s="501"/>
      <c r="CA28" s="501"/>
      <c r="CB28" s="501"/>
      <c r="CC28" s="501"/>
      <c r="CD28" s="501"/>
      <c r="CE28" s="501"/>
    </row>
    <row r="29" spans="1:83" s="71" customFormat="1" hidden="1" x14ac:dyDescent="0.15">
      <c r="A29" s="443"/>
      <c r="B29" s="493"/>
      <c r="C29" s="487"/>
      <c r="D29" s="735"/>
      <c r="E29" s="561" t="s">
        <v>141</v>
      </c>
      <c r="F29" s="562" t="s">
        <v>141</v>
      </c>
      <c r="G29" s="562" t="s">
        <v>141</v>
      </c>
      <c r="H29" s="563" t="s">
        <v>141</v>
      </c>
      <c r="I29" s="563"/>
      <c r="J29" s="563"/>
      <c r="K29" s="563"/>
      <c r="L29" s="563"/>
      <c r="M29" s="563"/>
      <c r="N29" s="563"/>
      <c r="O29" s="563"/>
      <c r="P29" s="563"/>
      <c r="Q29" s="563"/>
      <c r="R29" s="564"/>
      <c r="S29" s="590"/>
      <c r="T29" s="501"/>
      <c r="U29" s="754"/>
      <c r="V29" s="754"/>
      <c r="W29" s="493"/>
      <c r="X29" s="493"/>
      <c r="Y29" s="493"/>
      <c r="Z29" s="493"/>
      <c r="AA29" s="501"/>
      <c r="AB29" s="493"/>
      <c r="AC29" s="752"/>
      <c r="AD29" s="480"/>
      <c r="AE29" s="493"/>
      <c r="AF29" s="493"/>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1"/>
      <c r="BR29" s="501"/>
      <c r="BS29" s="501"/>
      <c r="BT29" s="501"/>
      <c r="BU29" s="501"/>
      <c r="BV29" s="493"/>
      <c r="BW29" s="493"/>
      <c r="BX29" s="493"/>
      <c r="BY29" s="493"/>
      <c r="BZ29" s="493"/>
      <c r="CA29" s="493"/>
      <c r="CB29" s="493"/>
      <c r="CC29" s="493"/>
      <c r="CD29" s="493"/>
      <c r="CE29" s="493"/>
    </row>
    <row r="30" spans="1:83" s="71" customFormat="1" ht="22.5" hidden="1" x14ac:dyDescent="0.15">
      <c r="A30" s="443"/>
      <c r="B30" s="493"/>
      <c r="C30" s="487"/>
      <c r="D30" s="735"/>
      <c r="E30" s="753" t="s">
        <v>511</v>
      </c>
      <c r="F30" s="753"/>
      <c r="G30" s="753"/>
      <c r="H30" s="753"/>
      <c r="I30" s="753"/>
      <c r="J30" s="753"/>
      <c r="K30" s="753"/>
      <c r="L30" s="753"/>
      <c r="M30" s="753"/>
      <c r="N30" s="753"/>
      <c r="O30" s="753"/>
      <c r="P30" s="753"/>
      <c r="Q30" s="8">
        <f>SUMIF(T31:T32,"i",Q31:Q32)</f>
        <v>0</v>
      </c>
      <c r="R30" s="558"/>
      <c r="S30" s="617" t="s">
        <v>513</v>
      </c>
      <c r="T30" s="260" t="s">
        <v>372</v>
      </c>
      <c r="U30" s="754">
        <v>2</v>
      </c>
      <c r="V30" s="754" t="str">
        <f>INDEX(List01_flag_index_2,1,MATCH(A26,List01_NumberColumns,0))</f>
        <v>отсутствует</v>
      </c>
      <c r="W30" s="493"/>
      <c r="X30" s="493"/>
      <c r="Y30" s="493"/>
      <c r="Z30" s="493"/>
      <c r="AA30" s="501"/>
      <c r="AB30" s="493"/>
      <c r="AC30" s="752"/>
      <c r="AD30" s="480"/>
      <c r="AE30" s="493"/>
      <c r="AF30" s="493"/>
      <c r="AG30" s="501"/>
      <c r="AH30" s="501"/>
      <c r="AI30" s="501"/>
      <c r="AJ30" s="501"/>
      <c r="AK30" s="501"/>
      <c r="AL30" s="501"/>
      <c r="AM30" s="501"/>
      <c r="AN30" s="501"/>
      <c r="AO30" s="501"/>
      <c r="AP30" s="501"/>
      <c r="AQ30" s="501"/>
      <c r="AR30" s="501"/>
      <c r="AS30" s="501"/>
      <c r="AT30" s="501"/>
      <c r="AU30" s="501"/>
      <c r="AV30" s="501"/>
      <c r="AW30" s="501"/>
      <c r="AX30" s="501"/>
      <c r="AY30" s="501"/>
      <c r="AZ30" s="501"/>
      <c r="BA30" s="501"/>
      <c r="BB30" s="501"/>
      <c r="BC30" s="501"/>
      <c r="BD30" s="501"/>
      <c r="BE30" s="501"/>
      <c r="BF30" s="501"/>
      <c r="BG30" s="501"/>
      <c r="BH30" s="501"/>
      <c r="BI30" s="501"/>
      <c r="BJ30" s="501"/>
      <c r="BK30" s="501"/>
      <c r="BL30" s="501"/>
      <c r="BM30" s="501"/>
      <c r="BN30" s="501"/>
      <c r="BO30" s="501"/>
      <c r="BP30" s="501"/>
      <c r="BQ30" s="501"/>
      <c r="BR30" s="501"/>
      <c r="BS30" s="501"/>
      <c r="BT30" s="501"/>
      <c r="BU30" s="501"/>
      <c r="BV30" s="493"/>
      <c r="BW30" s="493"/>
      <c r="BX30" s="493"/>
      <c r="BY30" s="493"/>
      <c r="BZ30" s="493"/>
      <c r="CA30" s="493"/>
      <c r="CB30" s="493"/>
      <c r="CC30" s="493"/>
      <c r="CD30" s="493"/>
      <c r="CE30" s="493"/>
    </row>
    <row r="31" spans="1:83" s="71" customFormat="1" ht="11.25" hidden="1" customHeight="1" x14ac:dyDescent="0.15">
      <c r="A31" s="615"/>
      <c r="B31" s="501"/>
      <c r="C31" s="501"/>
      <c r="D31" s="735"/>
      <c r="E31" s="560"/>
      <c r="F31" s="560">
        <v>0</v>
      </c>
      <c r="G31" s="560"/>
      <c r="H31" s="560"/>
      <c r="I31" s="560"/>
      <c r="J31" s="560"/>
      <c r="K31" s="560"/>
      <c r="L31" s="560"/>
      <c r="M31" s="560"/>
      <c r="N31" s="560"/>
      <c r="O31" s="560"/>
      <c r="P31" s="560"/>
      <c r="Q31" s="560"/>
      <c r="R31" s="560"/>
      <c r="S31" s="589"/>
      <c r="T31" s="501"/>
      <c r="U31" s="754"/>
      <c r="V31" s="754"/>
      <c r="W31" s="501"/>
      <c r="X31" s="501"/>
      <c r="Y31" s="501"/>
      <c r="Z31" s="501"/>
      <c r="AA31" s="501"/>
      <c r="AB31" s="493"/>
      <c r="AC31" s="752"/>
      <c r="AD31" s="480"/>
      <c r="AE31" s="493"/>
      <c r="AF31" s="493"/>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1"/>
      <c r="BW31" s="501"/>
      <c r="BX31" s="501"/>
      <c r="BY31" s="501"/>
      <c r="BZ31" s="501"/>
      <c r="CA31" s="501"/>
      <c r="CB31" s="501"/>
      <c r="CC31" s="501"/>
      <c r="CD31" s="501"/>
      <c r="CE31" s="501"/>
    </row>
    <row r="32" spans="1:83" s="71" customFormat="1" hidden="1" x14ac:dyDescent="0.15">
      <c r="A32" s="443"/>
      <c r="B32" s="493"/>
      <c r="C32" s="487"/>
      <c r="D32" s="735"/>
      <c r="E32" s="561" t="s">
        <v>141</v>
      </c>
      <c r="F32" s="562" t="s">
        <v>141</v>
      </c>
      <c r="G32" s="562" t="s">
        <v>141</v>
      </c>
      <c r="H32" s="563" t="s">
        <v>141</v>
      </c>
      <c r="I32" s="563"/>
      <c r="J32" s="563"/>
      <c r="K32" s="563"/>
      <c r="L32" s="563"/>
      <c r="M32" s="563"/>
      <c r="N32" s="563"/>
      <c r="O32" s="563"/>
      <c r="P32" s="563"/>
      <c r="Q32" s="563"/>
      <c r="R32" s="564"/>
      <c r="S32" s="590"/>
      <c r="T32" s="501"/>
      <c r="U32" s="754"/>
      <c r="V32" s="754"/>
      <c r="W32" s="493"/>
      <c r="X32" s="493"/>
      <c r="Y32" s="493"/>
      <c r="Z32" s="493"/>
      <c r="AA32" s="501"/>
      <c r="AB32" s="493"/>
      <c r="AC32" s="752"/>
      <c r="AD32" s="480"/>
      <c r="AE32" s="493"/>
      <c r="AF32" s="493"/>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493"/>
      <c r="BW32" s="493"/>
      <c r="BX32" s="493"/>
      <c r="BY32" s="493"/>
      <c r="BZ32" s="493"/>
      <c r="CA32" s="493"/>
      <c r="CB32" s="493"/>
      <c r="CC32" s="493"/>
      <c r="CD32" s="493"/>
      <c r="CE32" s="493"/>
    </row>
    <row r="33" spans="1:83" s="71" customFormat="1" ht="90" hidden="1" customHeight="1" x14ac:dyDescent="0.15">
      <c r="A33" s="557">
        <v>28</v>
      </c>
      <c r="B33" s="474"/>
      <c r="C33" s="474"/>
      <c r="D33" s="735" t="s">
        <v>2</v>
      </c>
      <c r="E33" s="749" t="s">
        <v>1609</v>
      </c>
      <c r="F33" s="750"/>
      <c r="G33" s="750"/>
      <c r="H33" s="750"/>
      <c r="I33" s="750"/>
      <c r="J33" s="750"/>
      <c r="K33" s="750"/>
      <c r="L33" s="750"/>
      <c r="M33" s="750"/>
      <c r="N33" s="750"/>
      <c r="O33" s="750"/>
      <c r="P33" s="750"/>
      <c r="Q33" s="750"/>
      <c r="R33" s="751"/>
      <c r="S33" s="628"/>
      <c r="T33" s="484"/>
      <c r="U33" s="484"/>
      <c r="V33" s="484"/>
      <c r="W33" s="483"/>
      <c r="X33" s="483"/>
      <c r="Y33" s="483"/>
      <c r="Z33" s="483"/>
      <c r="AA33" s="478"/>
      <c r="AB33" s="479"/>
      <c r="AC33" s="752"/>
      <c r="AD33" s="480"/>
      <c r="AE33" s="481" t="s">
        <v>141</v>
      </c>
      <c r="AF33" s="481"/>
      <c r="AG33" s="482" t="s">
        <v>507</v>
      </c>
      <c r="AH33" s="485">
        <v>3</v>
      </c>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3"/>
      <c r="BW33" s="483"/>
      <c r="BX33" s="483"/>
      <c r="BY33" s="483"/>
      <c r="BZ33" s="483"/>
      <c r="CA33" s="483"/>
      <c r="CB33" s="483"/>
      <c r="CC33" s="483"/>
      <c r="CD33" s="483"/>
      <c r="CE33" s="483"/>
    </row>
    <row r="34" spans="1:83" s="71" customFormat="1" ht="22.5" hidden="1" x14ac:dyDescent="0.15">
      <c r="A34" s="443"/>
      <c r="B34" s="493"/>
      <c r="C34" s="487"/>
      <c r="D34" s="735"/>
      <c r="E34" s="753" t="s">
        <v>512</v>
      </c>
      <c r="F34" s="753"/>
      <c r="G34" s="753"/>
      <c r="H34" s="753"/>
      <c r="I34" s="753"/>
      <c r="J34" s="753"/>
      <c r="K34" s="753"/>
      <c r="L34" s="753"/>
      <c r="M34" s="753"/>
      <c r="N34" s="753"/>
      <c r="O34" s="753"/>
      <c r="P34" s="753"/>
      <c r="Q34" s="8">
        <f>SUMIF(T35:T36,"i",Q35:Q36)</f>
        <v>0</v>
      </c>
      <c r="R34" s="558"/>
      <c r="S34" s="617" t="s">
        <v>514</v>
      </c>
      <c r="T34" s="260" t="s">
        <v>372</v>
      </c>
      <c r="U34" s="754">
        <v>1</v>
      </c>
      <c r="V34" s="754" t="str">
        <f>INDEX(List01_flag_index_1,1,MATCH(A33,List01_NumberColumns,0))</f>
        <v>отсутствует</v>
      </c>
      <c r="W34" s="493"/>
      <c r="X34" s="493"/>
      <c r="Y34" s="493"/>
      <c r="Z34" s="493"/>
      <c r="AA34" s="501"/>
      <c r="AB34" s="493"/>
      <c r="AC34" s="752"/>
      <c r="AD34" s="480"/>
      <c r="AE34" s="493"/>
      <c r="AF34" s="493"/>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493"/>
      <c r="BW34" s="493"/>
      <c r="BX34" s="493"/>
      <c r="BY34" s="493"/>
      <c r="BZ34" s="493"/>
      <c r="CA34" s="493"/>
      <c r="CB34" s="493"/>
      <c r="CC34" s="493"/>
      <c r="CD34" s="493"/>
      <c r="CE34" s="493"/>
    </row>
    <row r="35" spans="1:83" s="71" customFormat="1" ht="11.25" hidden="1" customHeight="1" x14ac:dyDescent="0.15">
      <c r="A35" s="615"/>
      <c r="B35" s="501"/>
      <c r="C35" s="501"/>
      <c r="D35" s="735"/>
      <c r="E35" s="560"/>
      <c r="F35" s="560">
        <v>0</v>
      </c>
      <c r="G35" s="560"/>
      <c r="H35" s="560"/>
      <c r="I35" s="560"/>
      <c r="J35" s="560"/>
      <c r="K35" s="560"/>
      <c r="L35" s="560"/>
      <c r="M35" s="560"/>
      <c r="N35" s="560"/>
      <c r="O35" s="560"/>
      <c r="P35" s="560"/>
      <c r="Q35" s="560"/>
      <c r="R35" s="560"/>
      <c r="S35" s="589"/>
      <c r="T35" s="501"/>
      <c r="U35" s="754"/>
      <c r="V35" s="754"/>
      <c r="W35" s="501"/>
      <c r="X35" s="501"/>
      <c r="Y35" s="501"/>
      <c r="Z35" s="501"/>
      <c r="AA35" s="501"/>
      <c r="AB35" s="493"/>
      <c r="AC35" s="752"/>
      <c r="AD35" s="480"/>
      <c r="AE35" s="493"/>
      <c r="AF35" s="493"/>
      <c r="AG35" s="501"/>
      <c r="AH35" s="501"/>
      <c r="AI35" s="501"/>
      <c r="AJ35" s="501"/>
      <c r="AK35" s="501"/>
      <c r="AL35" s="501"/>
      <c r="AM35" s="501"/>
      <c r="AN35" s="501"/>
      <c r="AO35" s="501"/>
      <c r="AP35" s="501"/>
      <c r="AQ35" s="501"/>
      <c r="AR35" s="501"/>
      <c r="AS35" s="501"/>
      <c r="AT35" s="501"/>
      <c r="AU35" s="501"/>
      <c r="AV35" s="501"/>
      <c r="AW35" s="501"/>
      <c r="AX35" s="501"/>
      <c r="AY35" s="501"/>
      <c r="AZ35" s="501"/>
      <c r="BA35" s="501"/>
      <c r="BB35" s="501"/>
      <c r="BC35" s="501"/>
      <c r="BD35" s="501"/>
      <c r="BE35" s="501"/>
      <c r="BF35" s="501"/>
      <c r="BG35" s="501"/>
      <c r="BH35" s="501"/>
      <c r="BI35" s="501"/>
      <c r="BJ35" s="501"/>
      <c r="BK35" s="501"/>
      <c r="BL35" s="501"/>
      <c r="BM35" s="501"/>
      <c r="BN35" s="501"/>
      <c r="BO35" s="501"/>
      <c r="BP35" s="501"/>
      <c r="BQ35" s="501"/>
      <c r="BR35" s="501"/>
      <c r="BS35" s="501"/>
      <c r="BT35" s="501"/>
      <c r="BU35" s="501"/>
      <c r="BV35" s="501"/>
      <c r="BW35" s="501"/>
      <c r="BX35" s="501"/>
      <c r="BY35" s="501"/>
      <c r="BZ35" s="501"/>
      <c r="CA35" s="501"/>
      <c r="CB35" s="501"/>
      <c r="CC35" s="501"/>
      <c r="CD35" s="501"/>
      <c r="CE35" s="501"/>
    </row>
    <row r="36" spans="1:83" s="71" customFormat="1" hidden="1" x14ac:dyDescent="0.15">
      <c r="A36" s="443"/>
      <c r="B36" s="493"/>
      <c r="C36" s="487"/>
      <c r="D36" s="735"/>
      <c r="E36" s="561" t="s">
        <v>141</v>
      </c>
      <c r="F36" s="562" t="s">
        <v>141</v>
      </c>
      <c r="G36" s="562" t="s">
        <v>141</v>
      </c>
      <c r="H36" s="563" t="s">
        <v>141</v>
      </c>
      <c r="I36" s="563"/>
      <c r="J36" s="563"/>
      <c r="K36" s="563"/>
      <c r="L36" s="563"/>
      <c r="M36" s="563"/>
      <c r="N36" s="563"/>
      <c r="O36" s="563"/>
      <c r="P36" s="563"/>
      <c r="Q36" s="563"/>
      <c r="R36" s="564"/>
      <c r="S36" s="590"/>
      <c r="T36" s="501"/>
      <c r="U36" s="754"/>
      <c r="V36" s="754"/>
      <c r="W36" s="493"/>
      <c r="X36" s="493"/>
      <c r="Y36" s="493"/>
      <c r="Z36" s="493"/>
      <c r="AA36" s="501"/>
      <c r="AB36" s="493"/>
      <c r="AC36" s="752"/>
      <c r="AD36" s="480"/>
      <c r="AE36" s="493"/>
      <c r="AF36" s="493"/>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1"/>
      <c r="BK36" s="501"/>
      <c r="BL36" s="501"/>
      <c r="BM36" s="501"/>
      <c r="BN36" s="501"/>
      <c r="BO36" s="501"/>
      <c r="BP36" s="501"/>
      <c r="BQ36" s="501"/>
      <c r="BR36" s="501"/>
      <c r="BS36" s="501"/>
      <c r="BT36" s="501"/>
      <c r="BU36" s="501"/>
      <c r="BV36" s="493"/>
      <c r="BW36" s="493"/>
      <c r="BX36" s="493"/>
      <c r="BY36" s="493"/>
      <c r="BZ36" s="493"/>
      <c r="CA36" s="493"/>
      <c r="CB36" s="493"/>
      <c r="CC36" s="493"/>
      <c r="CD36" s="493"/>
      <c r="CE36" s="493"/>
    </row>
    <row r="37" spans="1:83" s="71" customFormat="1" ht="22.5" hidden="1" x14ac:dyDescent="0.15">
      <c r="A37" s="443"/>
      <c r="B37" s="493"/>
      <c r="C37" s="487"/>
      <c r="D37" s="735"/>
      <c r="E37" s="753" t="s">
        <v>511</v>
      </c>
      <c r="F37" s="753"/>
      <c r="G37" s="753"/>
      <c r="H37" s="753"/>
      <c r="I37" s="753"/>
      <c r="J37" s="753"/>
      <c r="K37" s="753"/>
      <c r="L37" s="753"/>
      <c r="M37" s="753"/>
      <c r="N37" s="753"/>
      <c r="O37" s="753"/>
      <c r="P37" s="753"/>
      <c r="Q37" s="8">
        <f>SUMIF(T38:T39,"i",Q38:Q39)</f>
        <v>0</v>
      </c>
      <c r="R37" s="558"/>
      <c r="S37" s="617" t="s">
        <v>513</v>
      </c>
      <c r="T37" s="260" t="s">
        <v>372</v>
      </c>
      <c r="U37" s="754">
        <v>2</v>
      </c>
      <c r="V37" s="754" t="str">
        <f>INDEX(List01_flag_index_2,1,MATCH(A33,List01_NumberColumns,0))</f>
        <v>отсутствует</v>
      </c>
      <c r="W37" s="493"/>
      <c r="X37" s="493"/>
      <c r="Y37" s="493"/>
      <c r="Z37" s="493"/>
      <c r="AA37" s="501"/>
      <c r="AB37" s="493"/>
      <c r="AC37" s="752"/>
      <c r="AD37" s="480"/>
      <c r="AE37" s="493"/>
      <c r="AF37" s="493"/>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493"/>
      <c r="BW37" s="493"/>
      <c r="BX37" s="493"/>
      <c r="BY37" s="493"/>
      <c r="BZ37" s="493"/>
      <c r="CA37" s="493"/>
      <c r="CB37" s="493"/>
      <c r="CC37" s="493"/>
      <c r="CD37" s="493"/>
      <c r="CE37" s="493"/>
    </row>
    <row r="38" spans="1:83" s="71" customFormat="1" ht="11.25" hidden="1" customHeight="1" x14ac:dyDescent="0.15">
      <c r="A38" s="615"/>
      <c r="B38" s="501"/>
      <c r="C38" s="501"/>
      <c r="D38" s="735"/>
      <c r="E38" s="560"/>
      <c r="F38" s="560">
        <v>0</v>
      </c>
      <c r="G38" s="560"/>
      <c r="H38" s="560"/>
      <c r="I38" s="560"/>
      <c r="J38" s="560"/>
      <c r="K38" s="560"/>
      <c r="L38" s="560"/>
      <c r="M38" s="560"/>
      <c r="N38" s="560"/>
      <c r="O38" s="560"/>
      <c r="P38" s="560"/>
      <c r="Q38" s="560"/>
      <c r="R38" s="560"/>
      <c r="S38" s="589"/>
      <c r="T38" s="501"/>
      <c r="U38" s="754"/>
      <c r="V38" s="754"/>
      <c r="W38" s="501"/>
      <c r="X38" s="501"/>
      <c r="Y38" s="501"/>
      <c r="Z38" s="501"/>
      <c r="AA38" s="501"/>
      <c r="AB38" s="493"/>
      <c r="AC38" s="752"/>
      <c r="AD38" s="480"/>
      <c r="AE38" s="493"/>
      <c r="AF38" s="493"/>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1"/>
      <c r="BZ38" s="501"/>
      <c r="CA38" s="501"/>
      <c r="CB38" s="501"/>
      <c r="CC38" s="501"/>
      <c r="CD38" s="501"/>
      <c r="CE38" s="501"/>
    </row>
    <row r="39" spans="1:83" s="71" customFormat="1" hidden="1" x14ac:dyDescent="0.15">
      <c r="A39" s="443"/>
      <c r="B39" s="493"/>
      <c r="C39" s="487"/>
      <c r="D39" s="735"/>
      <c r="E39" s="561" t="s">
        <v>141</v>
      </c>
      <c r="F39" s="562" t="s">
        <v>141</v>
      </c>
      <c r="G39" s="562" t="s">
        <v>141</v>
      </c>
      <c r="H39" s="563" t="s">
        <v>141</v>
      </c>
      <c r="I39" s="563"/>
      <c r="J39" s="563"/>
      <c r="K39" s="563"/>
      <c r="L39" s="563"/>
      <c r="M39" s="563"/>
      <c r="N39" s="563"/>
      <c r="O39" s="563"/>
      <c r="P39" s="563"/>
      <c r="Q39" s="563"/>
      <c r="R39" s="564"/>
      <c r="S39" s="590"/>
      <c r="T39" s="501"/>
      <c r="U39" s="754"/>
      <c r="V39" s="754"/>
      <c r="W39" s="493"/>
      <c r="X39" s="493"/>
      <c r="Y39" s="493"/>
      <c r="Z39" s="493"/>
      <c r="AA39" s="501"/>
      <c r="AB39" s="493"/>
      <c r="AC39" s="752"/>
      <c r="AD39" s="480"/>
      <c r="AE39" s="493"/>
      <c r="AF39" s="493"/>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493"/>
      <c r="BW39" s="493"/>
      <c r="BX39" s="493"/>
      <c r="BY39" s="493"/>
      <c r="BZ39" s="493"/>
      <c r="CA39" s="493"/>
      <c r="CB39" s="493"/>
      <c r="CC39" s="493"/>
      <c r="CD39" s="493"/>
      <c r="CE39" s="493"/>
    </row>
    <row r="40" spans="1:83" ht="18.75" hidden="1" x14ac:dyDescent="0.15">
      <c r="D40" s="417"/>
      <c r="E40" s="1"/>
      <c r="F40" s="1"/>
      <c r="G40" s="1"/>
      <c r="H40" s="1"/>
      <c r="I40" s="1"/>
      <c r="J40" s="1"/>
      <c r="K40" s="1"/>
      <c r="L40" s="1"/>
      <c r="M40" s="1"/>
      <c r="N40" s="1"/>
      <c r="O40" s="1"/>
      <c r="P40" s="1"/>
      <c r="Q40" s="1"/>
      <c r="R40" s="1"/>
      <c r="S40" s="418"/>
      <c r="T40" s="470"/>
    </row>
    <row r="41" spans="1:83" hidden="1" x14ac:dyDescent="0.15"/>
    <row r="42" spans="1:83" x14ac:dyDescent="0.15">
      <c r="D42" s="419"/>
      <c r="E42" s="419"/>
      <c r="F42" s="419"/>
      <c r="G42" s="420"/>
    </row>
    <row r="44" spans="1:83" x14ac:dyDescent="0.15">
      <c r="D44" s="421"/>
      <c r="E44" s="740"/>
      <c r="F44" s="740"/>
      <c r="G44" s="740"/>
      <c r="H44" s="740"/>
      <c r="I44" s="740"/>
      <c r="J44" s="740"/>
      <c r="K44" s="740"/>
      <c r="L44" s="740"/>
      <c r="M44" s="740"/>
      <c r="N44" s="740"/>
      <c r="O44" s="740"/>
      <c r="P44" s="740"/>
      <c r="Q44" s="740"/>
      <c r="R44" s="740"/>
    </row>
  </sheetData>
  <sheetProtection password="FA9C" sheet="1" objects="1" scenarios="1" formatColumns="0" formatRows="0"/>
  <mergeCells count="43">
    <mergeCell ref="AC33:AC39"/>
    <mergeCell ref="E34:P34"/>
    <mergeCell ref="U34:U36"/>
    <mergeCell ref="V34:V36"/>
    <mergeCell ref="E37:P37"/>
    <mergeCell ref="U37:U39"/>
    <mergeCell ref="V37:V39"/>
    <mergeCell ref="AC26:AC32"/>
    <mergeCell ref="E27:P27"/>
    <mergeCell ref="U27:U29"/>
    <mergeCell ref="V27:V29"/>
    <mergeCell ref="E30:P30"/>
    <mergeCell ref="U30:U32"/>
    <mergeCell ref="V30:V32"/>
    <mergeCell ref="AC19:AC25"/>
    <mergeCell ref="E20:P20"/>
    <mergeCell ref="U20:U22"/>
    <mergeCell ref="V20:V22"/>
    <mergeCell ref="E23:P23"/>
    <mergeCell ref="U23:U25"/>
    <mergeCell ref="V23:V25"/>
    <mergeCell ref="AC12:AC18"/>
    <mergeCell ref="E13:P13"/>
    <mergeCell ref="U13:U15"/>
    <mergeCell ref="V13:V15"/>
    <mergeCell ref="E16:P16"/>
    <mergeCell ref="U16:U18"/>
    <mergeCell ref="V16:V18"/>
    <mergeCell ref="D5:K5"/>
    <mergeCell ref="E44:R44"/>
    <mergeCell ref="S7:S8"/>
    <mergeCell ref="D7:R7"/>
    <mergeCell ref="E8:F8"/>
    <mergeCell ref="H8:I8"/>
    <mergeCell ref="L8:M8"/>
    <mergeCell ref="D12:D18"/>
    <mergeCell ref="E12:R12"/>
    <mergeCell ref="D19:D25"/>
    <mergeCell ref="E19:R19"/>
    <mergeCell ref="D26:D32"/>
    <mergeCell ref="E26:R26"/>
    <mergeCell ref="D33:D39"/>
    <mergeCell ref="E33:R3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58"/>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27" t="s">
        <v>244</v>
      </c>
      <c r="E5" s="727"/>
      <c r="F5" s="727"/>
      <c r="G5" s="727"/>
      <c r="H5" s="237"/>
    </row>
    <row r="6" spans="1:21" ht="15" customHeight="1" x14ac:dyDescent="0.15">
      <c r="C6" s="86"/>
      <c r="D6" s="728" t="str">
        <f>IF(org=0,"Не определено",org)</f>
        <v>ООО "Тюмень Водоканал"</v>
      </c>
      <c r="E6" s="728"/>
      <c r="F6" s="728"/>
      <c r="G6" s="728"/>
      <c r="H6" s="237"/>
    </row>
    <row r="7" spans="1:21" s="600" customFormat="1" x14ac:dyDescent="0.15">
      <c r="D7" s="354"/>
      <c r="E7" s="318"/>
      <c r="F7" s="318"/>
      <c r="G7" s="318"/>
      <c r="U7" s="254"/>
    </row>
    <row r="8" spans="1:21" s="71" customFormat="1" x14ac:dyDescent="0.15">
      <c r="C8" s="134">
        <v>22</v>
      </c>
      <c r="D8" s="729" t="s">
        <v>236</v>
      </c>
      <c r="E8" s="730"/>
      <c r="F8" s="730"/>
      <c r="G8" s="731"/>
      <c r="U8" s="259"/>
    </row>
    <row r="9" spans="1:21" ht="11.25" customHeight="1" x14ac:dyDescent="0.15">
      <c r="D9" s="732" t="s">
        <v>225</v>
      </c>
      <c r="E9" s="732"/>
      <c r="F9" s="732"/>
      <c r="G9" s="733" t="s">
        <v>226</v>
      </c>
    </row>
    <row r="10" spans="1:21" ht="11.25" customHeight="1" x14ac:dyDescent="0.15">
      <c r="A10" s="47" t="s">
        <v>517</v>
      </c>
      <c r="D10" s="614" t="s">
        <v>25</v>
      </c>
      <c r="E10" s="331"/>
      <c r="F10" s="332" t="s">
        <v>215</v>
      </c>
      <c r="G10" s="734"/>
    </row>
    <row r="11" spans="1:21" ht="12" customHeight="1" x14ac:dyDescent="0.15">
      <c r="D11" s="349" t="s">
        <v>26</v>
      </c>
      <c r="E11" s="333">
        <v>2</v>
      </c>
      <c r="F11" s="334">
        <v>3</v>
      </c>
      <c r="G11" s="335">
        <v>4</v>
      </c>
    </row>
    <row r="12" spans="1:21" x14ac:dyDescent="0.15">
      <c r="D12" s="610">
        <v>1</v>
      </c>
      <c r="E12" s="337" t="s">
        <v>245</v>
      </c>
      <c r="F12" s="357" t="str">
        <f>IF(form_up_date="","",form_up_date)</f>
        <v>24.03.2020</v>
      </c>
      <c r="G12" s="359" t="s">
        <v>246</v>
      </c>
    </row>
    <row r="13" spans="1:21" ht="45" x14ac:dyDescent="0.15">
      <c r="D13" s="610" t="s">
        <v>257</v>
      </c>
      <c r="E13" s="337" t="s">
        <v>247</v>
      </c>
      <c r="F13" s="357" t="s">
        <v>1604</v>
      </c>
      <c r="G13" s="338" t="s">
        <v>318</v>
      </c>
    </row>
    <row r="14" spans="1:21" ht="22.5" x14ac:dyDescent="0.15">
      <c r="D14" s="610" t="s">
        <v>258</v>
      </c>
      <c r="E14" s="337" t="s">
        <v>248</v>
      </c>
      <c r="F14" s="357" t="s">
        <v>684</v>
      </c>
      <c r="G14" s="359" t="s">
        <v>249</v>
      </c>
    </row>
    <row r="15" spans="1:21" ht="22.5" x14ac:dyDescent="0.15">
      <c r="D15" s="610"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1:21" ht="22.5" x14ac:dyDescent="0.15">
      <c r="D17" s="610" t="s">
        <v>260</v>
      </c>
      <c r="E17" s="340" t="s">
        <v>253</v>
      </c>
      <c r="F17" s="357" t="s">
        <v>1597</v>
      </c>
      <c r="G17" s="360" t="s">
        <v>254</v>
      </c>
    </row>
    <row r="18" spans="1:21" ht="56.25" x14ac:dyDescent="0.15">
      <c r="D18" s="610" t="s">
        <v>261</v>
      </c>
      <c r="E18" s="341" t="s">
        <v>255</v>
      </c>
      <c r="F18" s="357" t="s">
        <v>1610</v>
      </c>
      <c r="G18" s="348" t="s">
        <v>317</v>
      </c>
    </row>
    <row r="19" spans="1:21" s="600" customFormat="1" x14ac:dyDescent="0.15">
      <c r="D19" s="354"/>
      <c r="E19" s="318"/>
      <c r="F19" s="318"/>
      <c r="G19" s="318"/>
      <c r="U19" s="254"/>
    </row>
    <row r="20" spans="1:21" s="71" customFormat="1" x14ac:dyDescent="0.15">
      <c r="C20" s="134">
        <v>23</v>
      </c>
      <c r="D20" s="729" t="s">
        <v>236</v>
      </c>
      <c r="E20" s="730"/>
      <c r="F20" s="730"/>
      <c r="G20" s="731"/>
      <c r="U20" s="259"/>
    </row>
    <row r="21" spans="1:21" ht="11.25" customHeight="1" x14ac:dyDescent="0.15">
      <c r="D21" s="732" t="s">
        <v>225</v>
      </c>
      <c r="E21" s="732"/>
      <c r="F21" s="732"/>
      <c r="G21" s="733" t="s">
        <v>226</v>
      </c>
    </row>
    <row r="22" spans="1:21" ht="11.25" customHeight="1" x14ac:dyDescent="0.15">
      <c r="A22" s="47" t="s">
        <v>517</v>
      </c>
      <c r="D22" s="614" t="s">
        <v>25</v>
      </c>
      <c r="E22" s="331"/>
      <c r="F22" s="332" t="s">
        <v>215</v>
      </c>
      <c r="G22" s="734"/>
    </row>
    <row r="23" spans="1:21" ht="12" customHeight="1" x14ac:dyDescent="0.15">
      <c r="D23" s="349" t="s">
        <v>26</v>
      </c>
      <c r="E23" s="333">
        <v>2</v>
      </c>
      <c r="F23" s="334">
        <v>3</v>
      </c>
      <c r="G23" s="335">
        <v>4</v>
      </c>
    </row>
    <row r="24" spans="1:21" x14ac:dyDescent="0.15">
      <c r="D24" s="610">
        <v>1</v>
      </c>
      <c r="E24" s="337" t="s">
        <v>245</v>
      </c>
      <c r="F24" s="357" t="str">
        <f>IF(form_up_date="","",form_up_date)</f>
        <v>24.03.2020</v>
      </c>
      <c r="G24" s="359" t="s">
        <v>246</v>
      </c>
    </row>
    <row r="25" spans="1:21" ht="45" x14ac:dyDescent="0.15">
      <c r="D25" s="610" t="s">
        <v>257</v>
      </c>
      <c r="E25" s="337" t="s">
        <v>247</v>
      </c>
      <c r="F25" s="357" t="s">
        <v>1605</v>
      </c>
      <c r="G25" s="338" t="s">
        <v>318</v>
      </c>
    </row>
    <row r="26" spans="1:21" ht="22.5" x14ac:dyDescent="0.15">
      <c r="D26" s="610" t="s">
        <v>258</v>
      </c>
      <c r="E26" s="337" t="s">
        <v>248</v>
      </c>
      <c r="F26" s="357" t="s">
        <v>684</v>
      </c>
      <c r="G26" s="359" t="s">
        <v>249</v>
      </c>
    </row>
    <row r="27" spans="1:21" ht="22.5" x14ac:dyDescent="0.15">
      <c r="D27" s="610" t="s">
        <v>259</v>
      </c>
      <c r="E27" s="337" t="s">
        <v>250</v>
      </c>
      <c r="F27" s="358" t="s">
        <v>251</v>
      </c>
      <c r="G27" s="338"/>
    </row>
    <row r="28" spans="1:21" x14ac:dyDescent="0.15">
      <c r="D28" s="336" t="str">
        <f>D27&amp;".1"</f>
        <v>4.1.1</v>
      </c>
      <c r="E28" s="339" t="s">
        <v>3</v>
      </c>
      <c r="F28" s="357" t="str">
        <f>IF(region_name="","",region_name)</f>
        <v>Тюменская область</v>
      </c>
      <c r="G28" s="359" t="s">
        <v>252</v>
      </c>
    </row>
    <row r="29" spans="1:21" ht="22.5" x14ac:dyDescent="0.15">
      <c r="D29" s="610" t="s">
        <v>260</v>
      </c>
      <c r="E29" s="340" t="s">
        <v>253</v>
      </c>
      <c r="F29" s="357" t="s">
        <v>1597</v>
      </c>
      <c r="G29" s="360" t="s">
        <v>254</v>
      </c>
    </row>
    <row r="30" spans="1:21" ht="56.25" x14ac:dyDescent="0.15">
      <c r="D30" s="610" t="s">
        <v>261</v>
      </c>
      <c r="E30" s="341" t="s">
        <v>255</v>
      </c>
      <c r="F30" s="357" t="s">
        <v>1610</v>
      </c>
      <c r="G30" s="348" t="s">
        <v>317</v>
      </c>
    </row>
    <row r="31" spans="1:21" s="600" customFormat="1" x14ac:dyDescent="0.15">
      <c r="D31" s="354"/>
      <c r="E31" s="318"/>
      <c r="F31" s="318"/>
      <c r="G31" s="318"/>
      <c r="U31" s="254"/>
    </row>
    <row r="32" spans="1:21" s="71" customFormat="1" x14ac:dyDescent="0.15">
      <c r="C32" s="134">
        <v>25</v>
      </c>
      <c r="D32" s="729" t="s">
        <v>236</v>
      </c>
      <c r="E32" s="730"/>
      <c r="F32" s="730"/>
      <c r="G32" s="731"/>
      <c r="U32" s="259"/>
    </row>
    <row r="33" spans="1:21" ht="11.25" customHeight="1" x14ac:dyDescent="0.15">
      <c r="D33" s="732" t="s">
        <v>225</v>
      </c>
      <c r="E33" s="732"/>
      <c r="F33" s="732"/>
      <c r="G33" s="733" t="s">
        <v>226</v>
      </c>
    </row>
    <row r="34" spans="1:21" ht="11.25" customHeight="1" x14ac:dyDescent="0.15">
      <c r="A34" s="47" t="s">
        <v>517</v>
      </c>
      <c r="D34" s="614" t="s">
        <v>25</v>
      </c>
      <c r="E34" s="331"/>
      <c r="F34" s="332" t="s">
        <v>215</v>
      </c>
      <c r="G34" s="734"/>
    </row>
    <row r="35" spans="1:21" ht="12" customHeight="1" x14ac:dyDescent="0.15">
      <c r="D35" s="349" t="s">
        <v>26</v>
      </c>
      <c r="E35" s="333">
        <v>2</v>
      </c>
      <c r="F35" s="334">
        <v>3</v>
      </c>
      <c r="G35" s="335">
        <v>4</v>
      </c>
    </row>
    <row r="36" spans="1:21" x14ac:dyDescent="0.15">
      <c r="D36" s="610">
        <v>1</v>
      </c>
      <c r="E36" s="337" t="s">
        <v>245</v>
      </c>
      <c r="F36" s="357" t="str">
        <f>IF(form_up_date="","",form_up_date)</f>
        <v>24.03.2020</v>
      </c>
      <c r="G36" s="359" t="s">
        <v>246</v>
      </c>
    </row>
    <row r="37" spans="1:21" ht="45" x14ac:dyDescent="0.15">
      <c r="D37" s="610" t="s">
        <v>257</v>
      </c>
      <c r="E37" s="337" t="s">
        <v>247</v>
      </c>
      <c r="F37" s="357" t="s">
        <v>1611</v>
      </c>
      <c r="G37" s="338" t="s">
        <v>318</v>
      </c>
    </row>
    <row r="38" spans="1:21" ht="22.5" x14ac:dyDescent="0.15">
      <c r="D38" s="610" t="s">
        <v>258</v>
      </c>
      <c r="E38" s="337" t="s">
        <v>248</v>
      </c>
      <c r="F38" s="357" t="s">
        <v>684</v>
      </c>
      <c r="G38" s="359" t="s">
        <v>249</v>
      </c>
    </row>
    <row r="39" spans="1:21" ht="22.5" x14ac:dyDescent="0.15">
      <c r="D39" s="610" t="s">
        <v>259</v>
      </c>
      <c r="E39" s="337" t="s">
        <v>250</v>
      </c>
      <c r="F39" s="358" t="s">
        <v>251</v>
      </c>
      <c r="G39" s="338"/>
    </row>
    <row r="40" spans="1:21" x14ac:dyDescent="0.15">
      <c r="D40" s="336" t="str">
        <f>D39&amp;".1"</f>
        <v>4.1.1</v>
      </c>
      <c r="E40" s="339" t="s">
        <v>3</v>
      </c>
      <c r="F40" s="357" t="str">
        <f>IF(region_name="","",region_name)</f>
        <v>Тюменская область</v>
      </c>
      <c r="G40" s="359" t="s">
        <v>252</v>
      </c>
    </row>
    <row r="41" spans="1:21" ht="22.5" x14ac:dyDescent="0.15">
      <c r="D41" s="610" t="s">
        <v>260</v>
      </c>
      <c r="E41" s="340" t="s">
        <v>253</v>
      </c>
      <c r="F41" s="357" t="s">
        <v>1414</v>
      </c>
      <c r="G41" s="360" t="s">
        <v>254</v>
      </c>
    </row>
    <row r="42" spans="1:21" ht="56.25" x14ac:dyDescent="0.15">
      <c r="D42" s="610" t="s">
        <v>261</v>
      </c>
      <c r="E42" s="341" t="s">
        <v>255</v>
      </c>
      <c r="F42" s="357" t="s">
        <v>1612</v>
      </c>
      <c r="G42" s="348" t="s">
        <v>317</v>
      </c>
    </row>
    <row r="43" spans="1:21" ht="22.5" x14ac:dyDescent="0.15">
      <c r="D43" s="610" t="s">
        <v>1613</v>
      </c>
      <c r="E43" s="340" t="s">
        <v>253</v>
      </c>
      <c r="F43" s="357" t="s">
        <v>1280</v>
      </c>
      <c r="G43" s="360" t="s">
        <v>254</v>
      </c>
    </row>
    <row r="44" spans="1:21" ht="56.25" x14ac:dyDescent="0.15">
      <c r="D44" s="610" t="s">
        <v>1614</v>
      </c>
      <c r="E44" s="341" t="s">
        <v>255</v>
      </c>
      <c r="F44" s="357" t="s">
        <v>1615</v>
      </c>
      <c r="G44" s="348" t="s">
        <v>317</v>
      </c>
    </row>
    <row r="45" spans="1:21" s="600" customFormat="1" x14ac:dyDescent="0.15">
      <c r="D45" s="354"/>
      <c r="E45" s="318"/>
      <c r="F45" s="318"/>
      <c r="G45" s="318"/>
      <c r="U45" s="254"/>
    </row>
    <row r="46" spans="1:21" s="71" customFormat="1" x14ac:dyDescent="0.15">
      <c r="C46" s="134">
        <v>28</v>
      </c>
      <c r="D46" s="729" t="s">
        <v>236</v>
      </c>
      <c r="E46" s="730"/>
      <c r="F46" s="730"/>
      <c r="G46" s="731"/>
      <c r="U46" s="259"/>
    </row>
    <row r="47" spans="1:21" ht="11.25" customHeight="1" x14ac:dyDescent="0.15">
      <c r="D47" s="732" t="s">
        <v>225</v>
      </c>
      <c r="E47" s="732"/>
      <c r="F47" s="732"/>
      <c r="G47" s="733" t="s">
        <v>226</v>
      </c>
    </row>
    <row r="48" spans="1:21" ht="11.25" customHeight="1" x14ac:dyDescent="0.15">
      <c r="A48" s="47" t="s">
        <v>517</v>
      </c>
      <c r="D48" s="614" t="s">
        <v>25</v>
      </c>
      <c r="E48" s="331"/>
      <c r="F48" s="332" t="s">
        <v>215</v>
      </c>
      <c r="G48" s="734"/>
    </row>
    <row r="49" spans="4:7" ht="12" customHeight="1" x14ac:dyDescent="0.15">
      <c r="D49" s="349" t="s">
        <v>26</v>
      </c>
      <c r="E49" s="333">
        <v>2</v>
      </c>
      <c r="F49" s="334">
        <v>3</v>
      </c>
      <c r="G49" s="335">
        <v>4</v>
      </c>
    </row>
    <row r="50" spans="4:7" x14ac:dyDescent="0.15">
      <c r="D50" s="610">
        <v>1</v>
      </c>
      <c r="E50" s="337" t="s">
        <v>245</v>
      </c>
      <c r="F50" s="357" t="str">
        <f>IF(form_up_date="","",form_up_date)</f>
        <v>24.03.2020</v>
      </c>
      <c r="G50" s="359" t="s">
        <v>246</v>
      </c>
    </row>
    <row r="51" spans="4:7" ht="45" x14ac:dyDescent="0.15">
      <c r="D51" s="610" t="s">
        <v>257</v>
      </c>
      <c r="E51" s="337" t="s">
        <v>247</v>
      </c>
      <c r="F51" s="357" t="s">
        <v>1611</v>
      </c>
      <c r="G51" s="338" t="s">
        <v>318</v>
      </c>
    </row>
    <row r="52" spans="4:7" ht="22.5" x14ac:dyDescent="0.15">
      <c r="D52" s="610" t="s">
        <v>258</v>
      </c>
      <c r="E52" s="337" t="s">
        <v>248</v>
      </c>
      <c r="F52" s="357" t="s">
        <v>685</v>
      </c>
      <c r="G52" s="359" t="s">
        <v>249</v>
      </c>
    </row>
    <row r="53" spans="4:7" ht="22.5" x14ac:dyDescent="0.15">
      <c r="D53" s="610" t="s">
        <v>259</v>
      </c>
      <c r="E53" s="337" t="s">
        <v>250</v>
      </c>
      <c r="F53" s="358" t="s">
        <v>251</v>
      </c>
      <c r="G53" s="338"/>
    </row>
    <row r="54" spans="4:7" x14ac:dyDescent="0.15">
      <c r="D54" s="336" t="str">
        <f>D53&amp;".1"</f>
        <v>4.1.1</v>
      </c>
      <c r="E54" s="339" t="s">
        <v>3</v>
      </c>
      <c r="F54" s="357" t="str">
        <f>IF(region_name="","",region_name)</f>
        <v>Тюменская область</v>
      </c>
      <c r="G54" s="359" t="s">
        <v>252</v>
      </c>
    </row>
    <row r="55" spans="4:7" ht="22.5" x14ac:dyDescent="0.15">
      <c r="D55" s="610" t="s">
        <v>260</v>
      </c>
      <c r="E55" s="340" t="s">
        <v>253</v>
      </c>
      <c r="F55" s="357" t="s">
        <v>1597</v>
      </c>
      <c r="G55" s="360" t="s">
        <v>254</v>
      </c>
    </row>
    <row r="56" spans="4:7" ht="56.25" x14ac:dyDescent="0.15">
      <c r="D56" s="610" t="s">
        <v>261</v>
      </c>
      <c r="E56" s="341" t="s">
        <v>255</v>
      </c>
      <c r="F56" s="357" t="s">
        <v>1610</v>
      </c>
      <c r="G56" s="348" t="s">
        <v>317</v>
      </c>
    </row>
    <row r="57" spans="4:7" x14ac:dyDescent="0.15">
      <c r="D57" s="342"/>
      <c r="E57" s="343"/>
      <c r="F57" s="344"/>
      <c r="G57" s="345"/>
    </row>
    <row r="58" spans="4:7" x14ac:dyDescent="0.15">
      <c r="D58" s="346"/>
      <c r="E58" s="726" t="s">
        <v>256</v>
      </c>
      <c r="F58" s="726"/>
      <c r="G58" s="347"/>
    </row>
  </sheetData>
  <sheetProtection password="FA9C" sheet="1" objects="1" scenarios="1" formatColumns="0" formatRows="0"/>
  <mergeCells count="15">
    <mergeCell ref="D47:F47"/>
    <mergeCell ref="G47:G48"/>
    <mergeCell ref="E58:F58"/>
    <mergeCell ref="D21:F21"/>
    <mergeCell ref="G21:G22"/>
    <mergeCell ref="D32:G32"/>
    <mergeCell ref="D33:F33"/>
    <mergeCell ref="G33:G34"/>
    <mergeCell ref="D46:G46"/>
    <mergeCell ref="D20:G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57:G58">
      <formula1>900</formula1>
    </dataValidation>
  </dataValidations>
  <pageMargins left="0.7" right="0.7" top="0.75" bottom="0.75" header="0.3" footer="0.3"/>
  <pageSetup paperSize="9" orientation="portrait" horizontalDpi="4294967293"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L40"/>
  <sheetViews>
    <sheetView showGridLines="0" topLeftCell="C33" zoomScaleNormal="100" workbookViewId="0">
      <selection activeCell="J39" sqref="J39"/>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10" width="39.5703125" style="486" customWidth="1"/>
    <col min="11" max="11" width="93.42578125" style="33" customWidth="1"/>
    <col min="12" max="12" width="3.7109375" style="33" customWidth="1"/>
    <col min="13" max="16384" width="10.5703125" style="33"/>
  </cols>
  <sheetData>
    <row r="1" spans="1:12" s="191" customFormat="1" hidden="1" x14ac:dyDescent="0.15">
      <c r="A1" s="15"/>
      <c r="G1" s="191">
        <v>4</v>
      </c>
      <c r="H1" s="493">
        <v>5</v>
      </c>
      <c r="I1" s="493">
        <v>6</v>
      </c>
      <c r="J1" s="493">
        <v>7</v>
      </c>
      <c r="K1" s="191">
        <v>5</v>
      </c>
    </row>
    <row r="2" spans="1:12" ht="3" customHeight="1" x14ac:dyDescent="0.15"/>
    <row r="3" spans="1:12" ht="26.1" customHeight="1" x14ac:dyDescent="0.15">
      <c r="D3" s="755" t="s">
        <v>522</v>
      </c>
      <c r="E3" s="742"/>
      <c r="F3" s="756"/>
    </row>
    <row r="4" spans="1:12" ht="12.75" hidden="1" x14ac:dyDescent="0.15">
      <c r="C4" s="87"/>
      <c r="D4" s="12"/>
      <c r="E4" s="12"/>
      <c r="F4" s="12"/>
      <c r="G4" s="12"/>
      <c r="H4" s="12"/>
      <c r="I4" s="12"/>
      <c r="J4" s="12"/>
      <c r="K4" s="12"/>
    </row>
    <row r="5" spans="1:12" hidden="1" x14ac:dyDescent="0.15">
      <c r="C5" s="87"/>
      <c r="D5" s="69"/>
      <c r="E5" s="69"/>
      <c r="F5" s="69"/>
      <c r="G5" s="69"/>
      <c r="H5" s="69"/>
      <c r="I5" s="69"/>
      <c r="J5" s="69"/>
      <c r="K5" s="69"/>
    </row>
    <row r="6" spans="1:12" ht="3" customHeight="1" x14ac:dyDescent="0.15">
      <c r="C6" s="87"/>
      <c r="D6" s="87"/>
      <c r="E6" s="385"/>
      <c r="F6" s="407"/>
      <c r="G6" s="553">
        <v>22</v>
      </c>
      <c r="H6" s="553">
        <v>23</v>
      </c>
      <c r="I6" s="553">
        <v>25</v>
      </c>
      <c r="J6" s="553">
        <v>28</v>
      </c>
    </row>
    <row r="7" spans="1:12" x14ac:dyDescent="0.15">
      <c r="D7" s="679" t="s">
        <v>225</v>
      </c>
      <c r="E7" s="679"/>
      <c r="F7" s="679"/>
      <c r="G7" s="679"/>
      <c r="H7" s="611"/>
      <c r="I7" s="611"/>
      <c r="J7" s="611"/>
      <c r="K7" s="757" t="s">
        <v>226</v>
      </c>
      <c r="L7" s="87"/>
    </row>
    <row r="8" spans="1:12" s="486" customFormat="1" ht="146.25" customHeight="1" x14ac:dyDescent="0.15">
      <c r="A8" s="494"/>
      <c r="B8" s="493"/>
      <c r="D8" s="679" t="s">
        <v>25</v>
      </c>
      <c r="E8" s="741" t="s">
        <v>334</v>
      </c>
      <c r="F8" s="741" t="s">
        <v>154</v>
      </c>
      <c r="G8" s="506" t="s">
        <v>1606</v>
      </c>
      <c r="H8" s="506" t="s">
        <v>1607</v>
      </c>
      <c r="I8" s="506" t="s">
        <v>1608</v>
      </c>
      <c r="J8" s="506" t="s">
        <v>1609</v>
      </c>
      <c r="K8" s="758"/>
      <c r="L8" s="488"/>
    </row>
    <row r="9" spans="1:12" s="87" customFormat="1" x14ac:dyDescent="0.15">
      <c r="A9" s="760"/>
      <c r="B9" s="760"/>
      <c r="C9" s="447"/>
      <c r="D9" s="679"/>
      <c r="E9" s="741"/>
      <c r="F9" s="741"/>
      <c r="G9" s="491" t="s">
        <v>215</v>
      </c>
      <c r="H9" s="609" t="s">
        <v>215</v>
      </c>
      <c r="I9" s="609" t="s">
        <v>215</v>
      </c>
      <c r="J9" s="609" t="s">
        <v>215</v>
      </c>
      <c r="K9" s="759"/>
      <c r="L9" s="448"/>
    </row>
    <row r="10" spans="1:12" ht="10.5" customHeight="1" x14ac:dyDescent="0.15">
      <c r="D10" s="89" t="s">
        <v>26</v>
      </c>
      <c r="E10" s="89" t="s">
        <v>0</v>
      </c>
      <c r="F10" s="89" t="s">
        <v>1</v>
      </c>
      <c r="G10" s="236">
        <f>G1</f>
        <v>4</v>
      </c>
      <c r="H10" s="236">
        <f>H1</f>
        <v>5</v>
      </c>
      <c r="I10" s="236">
        <f>I1</f>
        <v>6</v>
      </c>
      <c r="J10" s="236">
        <f>J1</f>
        <v>7</v>
      </c>
      <c r="K10" s="236" t="str">
        <f>K1&amp;".2"</f>
        <v>5.2</v>
      </c>
    </row>
    <row r="11" spans="1:12" ht="22.5" x14ac:dyDescent="0.15">
      <c r="D11" s="425">
        <v>1</v>
      </c>
      <c r="E11" s="426" t="s">
        <v>523</v>
      </c>
      <c r="F11" s="449" t="s">
        <v>524</v>
      </c>
      <c r="G11" s="504">
        <v>0.34899999999999998</v>
      </c>
      <c r="H11" s="504">
        <v>7.0000000000000007E-2</v>
      </c>
      <c r="I11" s="504">
        <v>0</v>
      </c>
      <c r="J11" s="504">
        <v>0</v>
      </c>
      <c r="K11" s="325" t="s">
        <v>526</v>
      </c>
      <c r="L11" s="471"/>
    </row>
    <row r="12" spans="1:12" ht="18.75" x14ac:dyDescent="0.15">
      <c r="D12" s="425" t="s">
        <v>0</v>
      </c>
      <c r="E12" s="426" t="s">
        <v>525</v>
      </c>
      <c r="F12" s="507" t="s">
        <v>422</v>
      </c>
      <c r="G12" s="507" t="s">
        <v>422</v>
      </c>
      <c r="H12" s="507" t="s">
        <v>422</v>
      </c>
      <c r="I12" s="507" t="s">
        <v>422</v>
      </c>
      <c r="J12" s="507" t="s">
        <v>422</v>
      </c>
      <c r="K12" s="460"/>
      <c r="L12" s="471"/>
    </row>
    <row r="13" spans="1:12" s="486" customFormat="1" ht="22.5" x14ac:dyDescent="0.15">
      <c r="A13" s="494"/>
      <c r="B13" s="493"/>
      <c r="D13" s="496" t="s">
        <v>336</v>
      </c>
      <c r="E13" s="509" t="s">
        <v>527</v>
      </c>
      <c r="F13" s="508" t="s">
        <v>535</v>
      </c>
      <c r="G13" s="504">
        <v>778</v>
      </c>
      <c r="H13" s="504">
        <v>2</v>
      </c>
      <c r="I13" s="504">
        <v>0</v>
      </c>
      <c r="J13" s="504">
        <v>0</v>
      </c>
      <c r="K13" s="325" t="s">
        <v>531</v>
      </c>
      <c r="L13" s="471"/>
    </row>
    <row r="14" spans="1:12" s="486" customFormat="1" ht="22.5" x14ac:dyDescent="0.15">
      <c r="A14" s="494"/>
      <c r="B14" s="493"/>
      <c r="D14" s="496" t="s">
        <v>337</v>
      </c>
      <c r="E14" s="509" t="s">
        <v>528</v>
      </c>
      <c r="F14" s="508" t="s">
        <v>520</v>
      </c>
      <c r="G14" s="504">
        <v>5956</v>
      </c>
      <c r="H14" s="504">
        <v>15</v>
      </c>
      <c r="I14" s="504">
        <v>0</v>
      </c>
      <c r="J14" s="504">
        <v>0</v>
      </c>
      <c r="K14" s="325" t="s">
        <v>532</v>
      </c>
      <c r="L14" s="471"/>
    </row>
    <row r="15" spans="1:12" s="486" customFormat="1" ht="22.5" x14ac:dyDescent="0.15">
      <c r="A15" s="494"/>
      <c r="B15" s="493"/>
      <c r="D15" s="496" t="s">
        <v>536</v>
      </c>
      <c r="E15" s="509" t="s">
        <v>529</v>
      </c>
      <c r="F15" s="508" t="s">
        <v>535</v>
      </c>
      <c r="G15" s="504">
        <v>28</v>
      </c>
      <c r="H15" s="504">
        <v>0</v>
      </c>
      <c r="I15" s="504">
        <v>0</v>
      </c>
      <c r="J15" s="504">
        <v>0</v>
      </c>
      <c r="K15" s="325" t="s">
        <v>533</v>
      </c>
      <c r="L15" s="471"/>
    </row>
    <row r="16" spans="1:12" s="486" customFormat="1" ht="22.5" x14ac:dyDescent="0.15">
      <c r="A16" s="494"/>
      <c r="B16" s="493"/>
      <c r="D16" s="496" t="s">
        <v>537</v>
      </c>
      <c r="E16" s="509" t="s">
        <v>530</v>
      </c>
      <c r="F16" s="508" t="s">
        <v>520</v>
      </c>
      <c r="G16" s="505">
        <v>1318</v>
      </c>
      <c r="H16" s="505">
        <v>0</v>
      </c>
      <c r="I16" s="505">
        <v>0</v>
      </c>
      <c r="J16" s="505">
        <v>0</v>
      </c>
      <c r="K16" s="460" t="s">
        <v>534</v>
      </c>
      <c r="L16" s="471"/>
    </row>
    <row r="17" spans="1:12" ht="18.75" x14ac:dyDescent="0.15">
      <c r="D17" s="425" t="s">
        <v>1</v>
      </c>
      <c r="E17" s="426" t="s">
        <v>538</v>
      </c>
      <c r="F17" s="510" t="s">
        <v>251</v>
      </c>
      <c r="G17" s="511"/>
      <c r="H17" s="511"/>
      <c r="I17" s="511"/>
      <c r="J17" s="511"/>
      <c r="K17" s="512"/>
      <c r="L17" s="471"/>
    </row>
    <row r="18" spans="1:12" ht="33.75" x14ac:dyDescent="0.15">
      <c r="D18" s="425" t="s">
        <v>258</v>
      </c>
      <c r="E18" s="444" t="s">
        <v>539</v>
      </c>
      <c r="F18" s="503" t="s">
        <v>393</v>
      </c>
      <c r="G18" s="492">
        <v>33</v>
      </c>
      <c r="H18" s="492">
        <v>100</v>
      </c>
      <c r="I18" s="492">
        <v>0</v>
      </c>
      <c r="J18" s="492">
        <v>0</v>
      </c>
      <c r="K18" s="462" t="s">
        <v>541</v>
      </c>
      <c r="L18" s="471"/>
    </row>
    <row r="19" spans="1:12" ht="33.75" x14ac:dyDescent="0.15">
      <c r="D19" s="425" t="s">
        <v>419</v>
      </c>
      <c r="E19" s="444" t="s">
        <v>540</v>
      </c>
      <c r="F19" s="503" t="s">
        <v>393</v>
      </c>
      <c r="G19" s="490">
        <v>36</v>
      </c>
      <c r="H19" s="490">
        <v>100</v>
      </c>
      <c r="I19" s="490">
        <v>0</v>
      </c>
      <c r="J19" s="490">
        <v>0</v>
      </c>
      <c r="K19" s="325" t="s">
        <v>542</v>
      </c>
      <c r="L19" s="471"/>
    </row>
    <row r="20" spans="1:12" ht="22.5" x14ac:dyDescent="0.15">
      <c r="D20" s="425" t="s">
        <v>2</v>
      </c>
      <c r="E20" s="426" t="s">
        <v>556</v>
      </c>
      <c r="F20" s="508" t="s">
        <v>535</v>
      </c>
      <c r="G20" s="504">
        <v>24596</v>
      </c>
      <c r="H20" s="504">
        <v>0</v>
      </c>
      <c r="I20" s="504">
        <v>10092</v>
      </c>
      <c r="J20" s="504">
        <v>0</v>
      </c>
      <c r="K20" s="325"/>
      <c r="L20" s="471"/>
    </row>
    <row r="21" spans="1:12" s="486" customFormat="1" ht="18.75" x14ac:dyDescent="0.15">
      <c r="A21" s="494"/>
      <c r="B21" s="493"/>
      <c r="D21" s="496" t="s">
        <v>259</v>
      </c>
      <c r="E21" s="499" t="s">
        <v>548</v>
      </c>
      <c r="F21" s="508" t="s">
        <v>535</v>
      </c>
      <c r="G21" s="504">
        <v>2204</v>
      </c>
      <c r="H21" s="504">
        <v>0</v>
      </c>
      <c r="I21" s="504">
        <v>365</v>
      </c>
      <c r="J21" s="504">
        <v>0</v>
      </c>
      <c r="K21" s="325"/>
      <c r="L21" s="471"/>
    </row>
    <row r="22" spans="1:12" s="486" customFormat="1" ht="18.75" x14ac:dyDescent="0.15">
      <c r="A22" s="494"/>
      <c r="B22" s="493"/>
      <c r="D22" s="496" t="s">
        <v>472</v>
      </c>
      <c r="E22" s="499" t="s">
        <v>549</v>
      </c>
      <c r="F22" s="508" t="s">
        <v>535</v>
      </c>
      <c r="G22" s="504">
        <v>4394</v>
      </c>
      <c r="H22" s="504">
        <v>0</v>
      </c>
      <c r="I22" s="504">
        <v>365</v>
      </c>
      <c r="J22" s="504">
        <v>0</v>
      </c>
      <c r="K22" s="325"/>
      <c r="L22" s="471"/>
    </row>
    <row r="23" spans="1:12" s="486" customFormat="1" ht="18.75" x14ac:dyDescent="0.15">
      <c r="A23" s="494"/>
      <c r="B23" s="493"/>
      <c r="D23" s="496" t="s">
        <v>543</v>
      </c>
      <c r="E23" s="499" t="s">
        <v>550</v>
      </c>
      <c r="F23" s="508" t="s">
        <v>535</v>
      </c>
      <c r="G23" s="504">
        <v>17546</v>
      </c>
      <c r="H23" s="504">
        <v>0</v>
      </c>
      <c r="I23" s="504">
        <v>9855</v>
      </c>
      <c r="J23" s="504">
        <v>0</v>
      </c>
      <c r="K23" s="325"/>
      <c r="L23" s="471"/>
    </row>
    <row r="24" spans="1:12" s="486" customFormat="1" ht="18.75" x14ac:dyDescent="0.15">
      <c r="A24" s="494"/>
      <c r="B24" s="493"/>
      <c r="D24" s="496" t="s">
        <v>544</v>
      </c>
      <c r="E24" s="500" t="s">
        <v>551</v>
      </c>
      <c r="F24" s="508" t="s">
        <v>535</v>
      </c>
      <c r="G24" s="504">
        <v>17546</v>
      </c>
      <c r="H24" s="504">
        <v>0</v>
      </c>
      <c r="I24" s="504">
        <v>9855</v>
      </c>
      <c r="J24" s="504">
        <v>0</v>
      </c>
      <c r="K24" s="325"/>
      <c r="L24" s="471"/>
    </row>
    <row r="25" spans="1:12" s="486" customFormat="1" ht="18.75" x14ac:dyDescent="0.15">
      <c r="A25" s="494"/>
      <c r="B25" s="493"/>
      <c r="D25" s="496" t="s">
        <v>545</v>
      </c>
      <c r="E25" s="500" t="s">
        <v>552</v>
      </c>
      <c r="F25" s="508" t="s">
        <v>535</v>
      </c>
      <c r="G25" s="504">
        <v>1460</v>
      </c>
      <c r="H25" s="504">
        <v>0</v>
      </c>
      <c r="I25" s="504">
        <v>0</v>
      </c>
      <c r="J25" s="504">
        <v>0</v>
      </c>
      <c r="K25" s="325"/>
      <c r="L25" s="471"/>
    </row>
    <row r="26" spans="1:12" s="486" customFormat="1" ht="18.75" x14ac:dyDescent="0.15">
      <c r="A26" s="494"/>
      <c r="B26" s="493"/>
      <c r="D26" s="496" t="s">
        <v>546</v>
      </c>
      <c r="E26" s="499" t="s">
        <v>553</v>
      </c>
      <c r="F26" s="508" t="s">
        <v>535</v>
      </c>
      <c r="G26" s="504">
        <v>786</v>
      </c>
      <c r="H26" s="504">
        <v>0</v>
      </c>
      <c r="I26" s="504">
        <v>382</v>
      </c>
      <c r="J26" s="504">
        <v>0</v>
      </c>
      <c r="K26" s="325"/>
      <c r="L26" s="471"/>
    </row>
    <row r="27" spans="1:12" s="486" customFormat="1" ht="18.75" x14ac:dyDescent="0.15">
      <c r="A27" s="494"/>
      <c r="B27" s="493"/>
      <c r="D27" s="496" t="s">
        <v>547</v>
      </c>
      <c r="E27" s="499" t="s">
        <v>554</v>
      </c>
      <c r="F27" s="508" t="s">
        <v>535</v>
      </c>
      <c r="G27" s="504">
        <v>786</v>
      </c>
      <c r="H27" s="504">
        <v>0</v>
      </c>
      <c r="I27" s="504">
        <v>382</v>
      </c>
      <c r="J27" s="504">
        <v>0</v>
      </c>
      <c r="K27" s="325"/>
      <c r="L27" s="471"/>
    </row>
    <row r="28" spans="1:12" ht="33.75" x14ac:dyDescent="0.15">
      <c r="D28" s="425" t="s">
        <v>12</v>
      </c>
      <c r="E28" s="426" t="s">
        <v>555</v>
      </c>
      <c r="F28" s="508" t="s">
        <v>535</v>
      </c>
      <c r="G28" s="504">
        <v>348</v>
      </c>
      <c r="H28" s="504">
        <v>0</v>
      </c>
      <c r="I28" s="504">
        <v>128</v>
      </c>
      <c r="J28" s="504">
        <v>0</v>
      </c>
      <c r="K28" s="325"/>
      <c r="L28" s="471"/>
    </row>
    <row r="29" spans="1:12" s="486" customFormat="1" ht="18.75" x14ac:dyDescent="0.15">
      <c r="A29" s="494"/>
      <c r="B29" s="493"/>
      <c r="D29" s="496" t="s">
        <v>269</v>
      </c>
      <c r="E29" s="499" t="s">
        <v>548</v>
      </c>
      <c r="F29" s="508" t="s">
        <v>535</v>
      </c>
      <c r="G29" s="504">
        <v>0</v>
      </c>
      <c r="H29" s="504">
        <v>0</v>
      </c>
      <c r="I29" s="504">
        <v>0</v>
      </c>
      <c r="J29" s="504">
        <v>0</v>
      </c>
      <c r="K29" s="325"/>
      <c r="L29" s="471"/>
    </row>
    <row r="30" spans="1:12" s="486" customFormat="1" ht="18.75" x14ac:dyDescent="0.15">
      <c r="A30" s="494"/>
      <c r="B30" s="493"/>
      <c r="D30" s="496" t="s">
        <v>473</v>
      </c>
      <c r="E30" s="499" t="s">
        <v>549</v>
      </c>
      <c r="F30" s="508" t="s">
        <v>535</v>
      </c>
      <c r="G30" s="504">
        <v>15</v>
      </c>
      <c r="H30" s="504">
        <v>0</v>
      </c>
      <c r="I30" s="504">
        <v>0</v>
      </c>
      <c r="J30" s="504">
        <v>0</v>
      </c>
      <c r="K30" s="325"/>
      <c r="L30" s="471"/>
    </row>
    <row r="31" spans="1:12" s="486" customFormat="1" ht="18.75" x14ac:dyDescent="0.15">
      <c r="A31" s="494"/>
      <c r="B31" s="493"/>
      <c r="D31" s="496" t="s">
        <v>557</v>
      </c>
      <c r="E31" s="499" t="s">
        <v>550</v>
      </c>
      <c r="F31" s="508" t="s">
        <v>535</v>
      </c>
      <c r="G31" s="504">
        <v>0</v>
      </c>
      <c r="H31" s="504">
        <v>0</v>
      </c>
      <c r="I31" s="504">
        <v>0</v>
      </c>
      <c r="J31" s="504">
        <v>0</v>
      </c>
      <c r="K31" s="325"/>
      <c r="L31" s="471"/>
    </row>
    <row r="32" spans="1:12" s="486" customFormat="1" ht="18.75" x14ac:dyDescent="0.15">
      <c r="A32" s="494"/>
      <c r="B32" s="493"/>
      <c r="D32" s="496" t="s">
        <v>558</v>
      </c>
      <c r="E32" s="500" t="s">
        <v>551</v>
      </c>
      <c r="F32" s="508" t="s">
        <v>535</v>
      </c>
      <c r="G32" s="504">
        <v>0</v>
      </c>
      <c r="H32" s="504">
        <v>0</v>
      </c>
      <c r="I32" s="504">
        <v>0</v>
      </c>
      <c r="J32" s="504">
        <v>0</v>
      </c>
      <c r="K32" s="325"/>
      <c r="L32" s="471"/>
    </row>
    <row r="33" spans="1:12" s="486" customFormat="1" ht="18.75" x14ac:dyDescent="0.15">
      <c r="A33" s="494"/>
      <c r="B33" s="493"/>
      <c r="D33" s="496" t="s">
        <v>559</v>
      </c>
      <c r="E33" s="500" t="s">
        <v>552</v>
      </c>
      <c r="F33" s="508" t="s">
        <v>535</v>
      </c>
      <c r="G33" s="504">
        <v>0</v>
      </c>
      <c r="H33" s="504">
        <v>0</v>
      </c>
      <c r="I33" s="504">
        <v>0</v>
      </c>
      <c r="J33" s="504">
        <v>0</v>
      </c>
      <c r="K33" s="325"/>
      <c r="L33" s="471"/>
    </row>
    <row r="34" spans="1:12" s="486" customFormat="1" ht="18.75" x14ac:dyDescent="0.15">
      <c r="A34" s="494"/>
      <c r="B34" s="493"/>
      <c r="D34" s="496" t="s">
        <v>560</v>
      </c>
      <c r="E34" s="499" t="s">
        <v>553</v>
      </c>
      <c r="F34" s="508" t="s">
        <v>535</v>
      </c>
      <c r="G34" s="504">
        <v>1</v>
      </c>
      <c r="H34" s="504">
        <v>0</v>
      </c>
      <c r="I34" s="504">
        <v>1</v>
      </c>
      <c r="J34" s="504">
        <v>0</v>
      </c>
      <c r="K34" s="325"/>
      <c r="L34" s="471"/>
    </row>
    <row r="35" spans="1:12" s="486" customFormat="1" ht="18.75" x14ac:dyDescent="0.15">
      <c r="A35" s="494"/>
      <c r="B35" s="493"/>
      <c r="D35" s="496" t="s">
        <v>561</v>
      </c>
      <c r="E35" s="499" t="s">
        <v>554</v>
      </c>
      <c r="F35" s="508" t="s">
        <v>535</v>
      </c>
      <c r="G35" s="504">
        <v>1</v>
      </c>
      <c r="H35" s="504">
        <v>0</v>
      </c>
      <c r="I35" s="504">
        <v>0</v>
      </c>
      <c r="J35" s="504">
        <v>0</v>
      </c>
      <c r="K35" s="325"/>
      <c r="L35" s="471"/>
    </row>
    <row r="36" spans="1:12" s="486" customFormat="1" ht="18.75" x14ac:dyDescent="0.15">
      <c r="A36" s="494"/>
      <c r="B36" s="493"/>
      <c r="D36" s="496" t="s">
        <v>13</v>
      </c>
      <c r="E36" s="497" t="s">
        <v>562</v>
      </c>
      <c r="F36" s="503" t="s">
        <v>393</v>
      </c>
      <c r="G36" s="492">
        <v>100</v>
      </c>
      <c r="H36" s="492">
        <v>100</v>
      </c>
      <c r="I36" s="492">
        <v>100</v>
      </c>
      <c r="J36" s="492">
        <v>0</v>
      </c>
      <c r="K36" s="462" t="s">
        <v>563</v>
      </c>
      <c r="L36" s="471"/>
    </row>
    <row r="37" spans="1:12" ht="18.75" x14ac:dyDescent="0.15">
      <c r="D37" s="496" t="s">
        <v>31</v>
      </c>
      <c r="E37" s="426" t="s">
        <v>564</v>
      </c>
      <c r="F37" s="510" t="s">
        <v>565</v>
      </c>
      <c r="G37" s="504">
        <v>30</v>
      </c>
      <c r="H37" s="504">
        <v>30</v>
      </c>
      <c r="I37" s="504">
        <v>30</v>
      </c>
      <c r="J37" s="504">
        <v>0</v>
      </c>
      <c r="K37" s="325"/>
      <c r="L37" s="471"/>
    </row>
    <row r="38" spans="1:12" s="486" customFormat="1" ht="22.5" x14ac:dyDescent="0.15">
      <c r="A38" s="494"/>
      <c r="B38" s="493"/>
      <c r="D38" s="496" t="s">
        <v>32</v>
      </c>
      <c r="E38" s="497" t="s">
        <v>566</v>
      </c>
      <c r="F38" s="510" t="s">
        <v>251</v>
      </c>
      <c r="G38" s="642" t="s">
        <v>1810</v>
      </c>
      <c r="H38" s="642" t="s">
        <v>1810</v>
      </c>
      <c r="I38" s="642" t="s">
        <v>1810</v>
      </c>
      <c r="J38" s="642" t="s">
        <v>1810</v>
      </c>
      <c r="K38" s="325" t="s">
        <v>568</v>
      </c>
      <c r="L38" s="471"/>
    </row>
    <row r="39" spans="1:12" ht="45" x14ac:dyDescent="0.15">
      <c r="D39" s="425" t="s">
        <v>374</v>
      </c>
      <c r="E39" s="444" t="s">
        <v>567</v>
      </c>
      <c r="F39" s="449" t="s">
        <v>251</v>
      </c>
      <c r="G39" s="642" t="s">
        <v>1810</v>
      </c>
      <c r="H39" s="642" t="s">
        <v>1810</v>
      </c>
      <c r="I39" s="642" t="s">
        <v>1810</v>
      </c>
      <c r="J39" s="642" t="s">
        <v>1810</v>
      </c>
      <c r="K39" s="325" t="s">
        <v>568</v>
      </c>
      <c r="L39" s="471"/>
    </row>
    <row r="40" spans="1:12" x14ac:dyDescent="0.15">
      <c r="E40" s="450"/>
      <c r="F40" s="174"/>
      <c r="G40" s="174"/>
      <c r="H40" s="174"/>
      <c r="I40" s="174"/>
      <c r="J40" s="174"/>
      <c r="K40" s="174"/>
    </row>
  </sheetData>
  <sheetProtection algorithmName="SHA-512" hashValue="ua8EFos8vyts/FxX8Ang3Fz5JcjqmGMFGOqX3QP2yKWrnpcmjc2aADYd0FPWUb2xa0fwcWKmiiBYxlwEDoCjow==" saltValue="Auh52jjEAVolGAw2gYVC4g==" spinCount="100000" sheet="1" objects="1" scenarios="1" formatColumns="0" formatRows="0"/>
  <mergeCells count="7">
    <mergeCell ref="D3:F3"/>
    <mergeCell ref="K7:K9"/>
    <mergeCell ref="A9:B9"/>
    <mergeCell ref="D8:D9"/>
    <mergeCell ref="E8:E9"/>
    <mergeCell ref="F8:F9"/>
    <mergeCell ref="D7:G7"/>
  </mergeCells>
  <dataValidations count="2">
    <dataValidation type="decimal" allowBlank="1" showErrorMessage="1" errorTitle="Ошибка" error="Допускается ввод только неотрицательных чисел!" sqref="G37:J37 G13:J16 G11:J11 G20:J35">
      <formula1>0</formula1>
      <formula2>9.99999999999999E+23</formula2>
    </dataValidation>
    <dataValidation type="decimal" allowBlank="1" showErrorMessage="1" errorTitle="Ошибка" error="Введите значение от 0 до 100%" sqref="G36:J36 G18:J19">
      <formula1>0</formula1>
      <formula2>100</formula2>
    </dataValidation>
  </dataValidations>
  <hyperlinks>
    <hyperlink ref="G38" r:id="rId1"/>
    <hyperlink ref="H38" r:id="rId2"/>
    <hyperlink ref="I38" r:id="rId3"/>
    <hyperlink ref="J38" r:id="rId4"/>
    <hyperlink ref="G39" r:id="rId5"/>
    <hyperlink ref="H39" r:id="rId6"/>
    <hyperlink ref="I39" r:id="rId7"/>
    <hyperlink ref="J39" r:id="rId8"/>
  </hyperlinks>
  <pageMargins left="0.7" right="0.7" top="0.75" bottom="0.75" header="0.3" footer="0.3"/>
  <pageSetup paperSize="9" orientation="portrait" r:id="rId9"/>
  <drawing r:id="rId10"/>
  <legacyDrawing r:id="rId1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58"/>
  <sheetViews>
    <sheetView showGridLines="0" topLeftCell="C43"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27" t="s">
        <v>244</v>
      </c>
      <c r="E5" s="727"/>
      <c r="F5" s="727"/>
      <c r="G5" s="727"/>
      <c r="H5" s="237"/>
    </row>
    <row r="6" spans="1:21" ht="15" customHeight="1" x14ac:dyDescent="0.15">
      <c r="C6" s="86"/>
      <c r="D6" s="728" t="str">
        <f>IF(org=0,"Не определено",org)</f>
        <v>ООО "Тюмень Водоканал"</v>
      </c>
      <c r="E6" s="728"/>
      <c r="F6" s="728"/>
      <c r="G6" s="728"/>
      <c r="H6" s="237"/>
    </row>
    <row r="7" spans="1:21" s="600" customFormat="1" x14ac:dyDescent="0.15">
      <c r="D7" s="354"/>
      <c r="E7" s="318"/>
      <c r="F7" s="318"/>
      <c r="G7" s="318"/>
      <c r="U7" s="254"/>
    </row>
    <row r="8" spans="1:21" s="71" customFormat="1" x14ac:dyDescent="0.15">
      <c r="C8" s="134">
        <v>22</v>
      </c>
      <c r="D8" s="729" t="s">
        <v>236</v>
      </c>
      <c r="E8" s="730"/>
      <c r="F8" s="730"/>
      <c r="G8" s="731"/>
      <c r="U8" s="259"/>
    </row>
    <row r="9" spans="1:21" ht="11.25" customHeight="1" x14ac:dyDescent="0.15">
      <c r="D9" s="732" t="s">
        <v>225</v>
      </c>
      <c r="E9" s="732"/>
      <c r="F9" s="732"/>
      <c r="G9" s="733" t="s">
        <v>226</v>
      </c>
    </row>
    <row r="10" spans="1:21" ht="11.25" customHeight="1" x14ac:dyDescent="0.15">
      <c r="A10" s="47" t="s">
        <v>517</v>
      </c>
      <c r="D10" s="614" t="s">
        <v>25</v>
      </c>
      <c r="E10" s="331"/>
      <c r="F10" s="332" t="s">
        <v>215</v>
      </c>
      <c r="G10" s="734"/>
    </row>
    <row r="11" spans="1:21" ht="12" customHeight="1" x14ac:dyDescent="0.15">
      <c r="D11" s="349" t="s">
        <v>26</v>
      </c>
      <c r="E11" s="333">
        <v>2</v>
      </c>
      <c r="F11" s="334">
        <v>3</v>
      </c>
      <c r="G11" s="335">
        <v>4</v>
      </c>
    </row>
    <row r="12" spans="1:21" x14ac:dyDescent="0.15">
      <c r="D12" s="610">
        <v>1</v>
      </c>
      <c r="E12" s="337" t="s">
        <v>245</v>
      </c>
      <c r="F12" s="357" t="str">
        <f>IF(form_up_date="","",form_up_date)</f>
        <v>24.03.2020</v>
      </c>
      <c r="G12" s="359" t="s">
        <v>246</v>
      </c>
    </row>
    <row r="13" spans="1:21" ht="45" x14ac:dyDescent="0.15">
      <c r="D13" s="610" t="s">
        <v>257</v>
      </c>
      <c r="E13" s="337" t="s">
        <v>247</v>
      </c>
      <c r="F13" s="357" t="s">
        <v>1604</v>
      </c>
      <c r="G13" s="338" t="s">
        <v>318</v>
      </c>
    </row>
    <row r="14" spans="1:21" ht="22.5" x14ac:dyDescent="0.15">
      <c r="D14" s="610" t="s">
        <v>258</v>
      </c>
      <c r="E14" s="337" t="s">
        <v>248</v>
      </c>
      <c r="F14" s="357" t="s">
        <v>684</v>
      </c>
      <c r="G14" s="359" t="s">
        <v>249</v>
      </c>
    </row>
    <row r="15" spans="1:21" ht="22.5" x14ac:dyDescent="0.15">
      <c r="D15" s="610"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1:21" ht="22.5" x14ac:dyDescent="0.15">
      <c r="D17" s="610" t="s">
        <v>260</v>
      </c>
      <c r="E17" s="340" t="s">
        <v>253</v>
      </c>
      <c r="F17" s="357" t="s">
        <v>1597</v>
      </c>
      <c r="G17" s="360" t="s">
        <v>254</v>
      </c>
    </row>
    <row r="18" spans="1:21" ht="56.25" x14ac:dyDescent="0.15">
      <c r="D18" s="610" t="s">
        <v>261</v>
      </c>
      <c r="E18" s="341" t="s">
        <v>255</v>
      </c>
      <c r="F18" s="357" t="s">
        <v>1610</v>
      </c>
      <c r="G18" s="348" t="s">
        <v>317</v>
      </c>
    </row>
    <row r="19" spans="1:21" s="600" customFormat="1" x14ac:dyDescent="0.15">
      <c r="D19" s="354"/>
      <c r="E19" s="318"/>
      <c r="F19" s="318"/>
      <c r="G19" s="318"/>
      <c r="U19" s="254"/>
    </row>
    <row r="20" spans="1:21" s="71" customFormat="1" x14ac:dyDescent="0.15">
      <c r="C20" s="134">
        <v>23</v>
      </c>
      <c r="D20" s="729" t="s">
        <v>236</v>
      </c>
      <c r="E20" s="730"/>
      <c r="F20" s="730"/>
      <c r="G20" s="731"/>
      <c r="U20" s="259"/>
    </row>
    <row r="21" spans="1:21" ht="11.25" customHeight="1" x14ac:dyDescent="0.15">
      <c r="D21" s="732" t="s">
        <v>225</v>
      </c>
      <c r="E21" s="732"/>
      <c r="F21" s="732"/>
      <c r="G21" s="733" t="s">
        <v>226</v>
      </c>
    </row>
    <row r="22" spans="1:21" ht="11.25" customHeight="1" x14ac:dyDescent="0.15">
      <c r="A22" s="47" t="s">
        <v>517</v>
      </c>
      <c r="D22" s="614" t="s">
        <v>25</v>
      </c>
      <c r="E22" s="331"/>
      <c r="F22" s="332" t="s">
        <v>215</v>
      </c>
      <c r="G22" s="734"/>
    </row>
    <row r="23" spans="1:21" ht="12" customHeight="1" x14ac:dyDescent="0.15">
      <c r="D23" s="349" t="s">
        <v>26</v>
      </c>
      <c r="E23" s="333">
        <v>2</v>
      </c>
      <c r="F23" s="334">
        <v>3</v>
      </c>
      <c r="G23" s="335">
        <v>4</v>
      </c>
    </row>
    <row r="24" spans="1:21" x14ac:dyDescent="0.15">
      <c r="D24" s="610">
        <v>1</v>
      </c>
      <c r="E24" s="337" t="s">
        <v>245</v>
      </c>
      <c r="F24" s="357" t="str">
        <f>IF(form_up_date="","",form_up_date)</f>
        <v>24.03.2020</v>
      </c>
      <c r="G24" s="359" t="s">
        <v>246</v>
      </c>
    </row>
    <row r="25" spans="1:21" ht="45" x14ac:dyDescent="0.15">
      <c r="D25" s="610" t="s">
        <v>257</v>
      </c>
      <c r="E25" s="337" t="s">
        <v>247</v>
      </c>
      <c r="F25" s="357" t="s">
        <v>1605</v>
      </c>
      <c r="G25" s="338" t="s">
        <v>318</v>
      </c>
    </row>
    <row r="26" spans="1:21" ht="22.5" x14ac:dyDescent="0.15">
      <c r="D26" s="610" t="s">
        <v>258</v>
      </c>
      <c r="E26" s="337" t="s">
        <v>248</v>
      </c>
      <c r="F26" s="357" t="s">
        <v>684</v>
      </c>
      <c r="G26" s="359" t="s">
        <v>249</v>
      </c>
    </row>
    <row r="27" spans="1:21" ht="22.5" x14ac:dyDescent="0.15">
      <c r="D27" s="610" t="s">
        <v>259</v>
      </c>
      <c r="E27" s="337" t="s">
        <v>250</v>
      </c>
      <c r="F27" s="358" t="s">
        <v>251</v>
      </c>
      <c r="G27" s="338"/>
    </row>
    <row r="28" spans="1:21" x14ac:dyDescent="0.15">
      <c r="D28" s="336" t="str">
        <f>D27&amp;".1"</f>
        <v>4.1.1</v>
      </c>
      <c r="E28" s="339" t="s">
        <v>3</v>
      </c>
      <c r="F28" s="357" t="str">
        <f>IF(region_name="","",region_name)</f>
        <v>Тюменская область</v>
      </c>
      <c r="G28" s="359" t="s">
        <v>252</v>
      </c>
    </row>
    <row r="29" spans="1:21" ht="22.5" x14ac:dyDescent="0.15">
      <c r="D29" s="610" t="s">
        <v>260</v>
      </c>
      <c r="E29" s="340" t="s">
        <v>253</v>
      </c>
      <c r="F29" s="357" t="s">
        <v>1597</v>
      </c>
      <c r="G29" s="360" t="s">
        <v>254</v>
      </c>
    </row>
    <row r="30" spans="1:21" ht="56.25" x14ac:dyDescent="0.15">
      <c r="D30" s="610" t="s">
        <v>261</v>
      </c>
      <c r="E30" s="341" t="s">
        <v>255</v>
      </c>
      <c r="F30" s="357" t="s">
        <v>1610</v>
      </c>
      <c r="G30" s="348" t="s">
        <v>317</v>
      </c>
    </row>
    <row r="31" spans="1:21" s="600" customFormat="1" x14ac:dyDescent="0.15">
      <c r="D31" s="354"/>
      <c r="E31" s="318"/>
      <c r="F31" s="318"/>
      <c r="G31" s="318"/>
      <c r="U31" s="254"/>
    </row>
    <row r="32" spans="1:21" s="71" customFormat="1" x14ac:dyDescent="0.15">
      <c r="C32" s="134">
        <v>25</v>
      </c>
      <c r="D32" s="729" t="s">
        <v>236</v>
      </c>
      <c r="E32" s="730"/>
      <c r="F32" s="730"/>
      <c r="G32" s="731"/>
      <c r="U32" s="259"/>
    </row>
    <row r="33" spans="1:21" ht="11.25" customHeight="1" x14ac:dyDescent="0.15">
      <c r="D33" s="732" t="s">
        <v>225</v>
      </c>
      <c r="E33" s="732"/>
      <c r="F33" s="732"/>
      <c r="G33" s="733" t="s">
        <v>226</v>
      </c>
    </row>
    <row r="34" spans="1:21" ht="11.25" customHeight="1" x14ac:dyDescent="0.15">
      <c r="A34" s="47" t="s">
        <v>517</v>
      </c>
      <c r="D34" s="614" t="s">
        <v>25</v>
      </c>
      <c r="E34" s="331"/>
      <c r="F34" s="332" t="s">
        <v>215</v>
      </c>
      <c r="G34" s="734"/>
    </row>
    <row r="35" spans="1:21" ht="12" customHeight="1" x14ac:dyDescent="0.15">
      <c r="D35" s="349" t="s">
        <v>26</v>
      </c>
      <c r="E35" s="333">
        <v>2</v>
      </c>
      <c r="F35" s="334">
        <v>3</v>
      </c>
      <c r="G35" s="335">
        <v>4</v>
      </c>
    </row>
    <row r="36" spans="1:21" x14ac:dyDescent="0.15">
      <c r="D36" s="610">
        <v>1</v>
      </c>
      <c r="E36" s="337" t="s">
        <v>245</v>
      </c>
      <c r="F36" s="357" t="str">
        <f>IF(form_up_date="","",form_up_date)</f>
        <v>24.03.2020</v>
      </c>
      <c r="G36" s="359" t="s">
        <v>246</v>
      </c>
    </row>
    <row r="37" spans="1:21" ht="45" x14ac:dyDescent="0.15">
      <c r="D37" s="610" t="s">
        <v>257</v>
      </c>
      <c r="E37" s="337" t="s">
        <v>247</v>
      </c>
      <c r="F37" s="357" t="s">
        <v>1611</v>
      </c>
      <c r="G37" s="338" t="s">
        <v>318</v>
      </c>
    </row>
    <row r="38" spans="1:21" ht="22.5" x14ac:dyDescent="0.15">
      <c r="D38" s="610" t="s">
        <v>258</v>
      </c>
      <c r="E38" s="337" t="s">
        <v>248</v>
      </c>
      <c r="F38" s="357" t="s">
        <v>684</v>
      </c>
      <c r="G38" s="359" t="s">
        <v>249</v>
      </c>
    </row>
    <row r="39" spans="1:21" ht="22.5" x14ac:dyDescent="0.15">
      <c r="D39" s="610" t="s">
        <v>259</v>
      </c>
      <c r="E39" s="337" t="s">
        <v>250</v>
      </c>
      <c r="F39" s="358" t="s">
        <v>251</v>
      </c>
      <c r="G39" s="338"/>
    </row>
    <row r="40" spans="1:21" x14ac:dyDescent="0.15">
      <c r="D40" s="336" t="str">
        <f>D39&amp;".1"</f>
        <v>4.1.1</v>
      </c>
      <c r="E40" s="339" t="s">
        <v>3</v>
      </c>
      <c r="F40" s="357" t="str">
        <f>IF(region_name="","",region_name)</f>
        <v>Тюменская область</v>
      </c>
      <c r="G40" s="359" t="s">
        <v>252</v>
      </c>
    </row>
    <row r="41" spans="1:21" ht="22.5" x14ac:dyDescent="0.15">
      <c r="D41" s="610" t="s">
        <v>260</v>
      </c>
      <c r="E41" s="340" t="s">
        <v>253</v>
      </c>
      <c r="F41" s="357" t="s">
        <v>1414</v>
      </c>
      <c r="G41" s="360" t="s">
        <v>254</v>
      </c>
    </row>
    <row r="42" spans="1:21" ht="56.25" x14ac:dyDescent="0.15">
      <c r="D42" s="610" t="s">
        <v>261</v>
      </c>
      <c r="E42" s="341" t="s">
        <v>255</v>
      </c>
      <c r="F42" s="357" t="s">
        <v>1612</v>
      </c>
      <c r="G42" s="348" t="s">
        <v>317</v>
      </c>
    </row>
    <row r="43" spans="1:21" ht="22.5" x14ac:dyDescent="0.15">
      <c r="D43" s="610" t="s">
        <v>1613</v>
      </c>
      <c r="E43" s="340" t="s">
        <v>253</v>
      </c>
      <c r="F43" s="357" t="s">
        <v>1280</v>
      </c>
      <c r="G43" s="360" t="s">
        <v>254</v>
      </c>
    </row>
    <row r="44" spans="1:21" ht="56.25" x14ac:dyDescent="0.15">
      <c r="D44" s="610" t="s">
        <v>1614</v>
      </c>
      <c r="E44" s="341" t="s">
        <v>255</v>
      </c>
      <c r="F44" s="357" t="s">
        <v>1615</v>
      </c>
      <c r="G44" s="348" t="s">
        <v>317</v>
      </c>
    </row>
    <row r="45" spans="1:21" s="600" customFormat="1" x14ac:dyDescent="0.15">
      <c r="D45" s="354"/>
      <c r="E45" s="318"/>
      <c r="F45" s="318"/>
      <c r="G45" s="318"/>
      <c r="U45" s="254"/>
    </row>
    <row r="46" spans="1:21" s="71" customFormat="1" x14ac:dyDescent="0.15">
      <c r="C46" s="134">
        <v>28</v>
      </c>
      <c r="D46" s="729" t="s">
        <v>236</v>
      </c>
      <c r="E46" s="730"/>
      <c r="F46" s="730"/>
      <c r="G46" s="731"/>
      <c r="U46" s="259"/>
    </row>
    <row r="47" spans="1:21" ht="11.25" customHeight="1" x14ac:dyDescent="0.15">
      <c r="D47" s="732" t="s">
        <v>225</v>
      </c>
      <c r="E47" s="732"/>
      <c r="F47" s="732"/>
      <c r="G47" s="733" t="s">
        <v>226</v>
      </c>
    </row>
    <row r="48" spans="1:21" ht="11.25" customHeight="1" x14ac:dyDescent="0.15">
      <c r="A48" s="47" t="s">
        <v>517</v>
      </c>
      <c r="D48" s="614" t="s">
        <v>25</v>
      </c>
      <c r="E48" s="331"/>
      <c r="F48" s="332" t="s">
        <v>215</v>
      </c>
      <c r="G48" s="734"/>
    </row>
    <row r="49" spans="4:7" ht="12" customHeight="1" x14ac:dyDescent="0.15">
      <c r="D49" s="349" t="s">
        <v>26</v>
      </c>
      <c r="E49" s="333">
        <v>2</v>
      </c>
      <c r="F49" s="334">
        <v>3</v>
      </c>
      <c r="G49" s="335">
        <v>4</v>
      </c>
    </row>
    <row r="50" spans="4:7" x14ac:dyDescent="0.15">
      <c r="D50" s="610">
        <v>1</v>
      </c>
      <c r="E50" s="337" t="s">
        <v>245</v>
      </c>
      <c r="F50" s="357" t="str">
        <f>IF(form_up_date="","",form_up_date)</f>
        <v>24.03.2020</v>
      </c>
      <c r="G50" s="359" t="s">
        <v>246</v>
      </c>
    </row>
    <row r="51" spans="4:7" ht="45" x14ac:dyDescent="0.15">
      <c r="D51" s="610" t="s">
        <v>257</v>
      </c>
      <c r="E51" s="337" t="s">
        <v>247</v>
      </c>
      <c r="F51" s="357" t="s">
        <v>1611</v>
      </c>
      <c r="G51" s="338" t="s">
        <v>318</v>
      </c>
    </row>
    <row r="52" spans="4:7" ht="22.5" x14ac:dyDescent="0.15">
      <c r="D52" s="610" t="s">
        <v>258</v>
      </c>
      <c r="E52" s="337" t="s">
        <v>248</v>
      </c>
      <c r="F52" s="357" t="s">
        <v>685</v>
      </c>
      <c r="G52" s="359" t="s">
        <v>249</v>
      </c>
    </row>
    <row r="53" spans="4:7" ht="22.5" x14ac:dyDescent="0.15">
      <c r="D53" s="610" t="s">
        <v>259</v>
      </c>
      <c r="E53" s="337" t="s">
        <v>250</v>
      </c>
      <c r="F53" s="358" t="s">
        <v>251</v>
      </c>
      <c r="G53" s="338"/>
    </row>
    <row r="54" spans="4:7" x14ac:dyDescent="0.15">
      <c r="D54" s="336" t="str">
        <f>D53&amp;".1"</f>
        <v>4.1.1</v>
      </c>
      <c r="E54" s="339" t="s">
        <v>3</v>
      </c>
      <c r="F54" s="357" t="str">
        <f>IF(region_name="","",region_name)</f>
        <v>Тюменская область</v>
      </c>
      <c r="G54" s="359" t="s">
        <v>252</v>
      </c>
    </row>
    <row r="55" spans="4:7" ht="22.5" x14ac:dyDescent="0.15">
      <c r="D55" s="610" t="s">
        <v>260</v>
      </c>
      <c r="E55" s="340" t="s">
        <v>253</v>
      </c>
      <c r="F55" s="357" t="s">
        <v>1597</v>
      </c>
      <c r="G55" s="360" t="s">
        <v>254</v>
      </c>
    </row>
    <row r="56" spans="4:7" ht="56.25" x14ac:dyDescent="0.15">
      <c r="D56" s="610" t="s">
        <v>261</v>
      </c>
      <c r="E56" s="341" t="s">
        <v>255</v>
      </c>
      <c r="F56" s="357" t="s">
        <v>1610</v>
      </c>
      <c r="G56" s="348" t="s">
        <v>317</v>
      </c>
    </row>
    <row r="57" spans="4:7" x14ac:dyDescent="0.15">
      <c r="D57" s="342"/>
      <c r="E57" s="343"/>
      <c r="F57" s="344"/>
      <c r="G57" s="345"/>
    </row>
    <row r="58" spans="4:7" x14ac:dyDescent="0.15">
      <c r="D58" s="346"/>
      <c r="E58" s="726" t="s">
        <v>256</v>
      </c>
      <c r="F58" s="726"/>
      <c r="G58" s="347"/>
    </row>
  </sheetData>
  <sheetProtection password="FA9C" sheet="1" objects="1" scenarios="1" formatColumns="0" formatRows="0"/>
  <mergeCells count="15">
    <mergeCell ref="D47:F47"/>
    <mergeCell ref="G47:G48"/>
    <mergeCell ref="E58:F58"/>
    <mergeCell ref="D21:F21"/>
    <mergeCell ref="G21:G22"/>
    <mergeCell ref="D32:G32"/>
    <mergeCell ref="D33:F33"/>
    <mergeCell ref="G33:G34"/>
    <mergeCell ref="D46:G46"/>
    <mergeCell ref="D20:G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57:G58">
      <formula1>900</formula1>
    </dataValidation>
  </dataValidations>
  <pageMargins left="0.7" right="0.7" top="0.75" bottom="0.75" header="0.3" footer="0.3"/>
  <pageSetup paperSize="9" orientation="portrait" horizontalDpi="4294967293"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CC126"/>
  <sheetViews>
    <sheetView showGridLines="0" topLeftCell="D19" zoomScale="90" zoomScaleNormal="90" workbookViewId="0">
      <selection activeCell="L15" sqref="L15"/>
    </sheetView>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9.7109375" style="33" customWidth="1"/>
    <col min="10" max="10" width="25.7109375" style="33" hidden="1" customWidth="1"/>
    <col min="11" max="57" width="25.7109375" style="486" customWidth="1"/>
    <col min="58" max="58" width="36.7109375" style="486" customWidth="1"/>
    <col min="59" max="59" width="25.7109375" style="486" customWidth="1"/>
    <col min="60" max="60" width="38.140625" style="486" customWidth="1"/>
    <col min="61" max="73" width="25.7109375" style="486" customWidth="1"/>
    <col min="74" max="74" width="43.140625" style="486" customWidth="1"/>
    <col min="75" max="77" width="25.7109375" style="486" customWidth="1"/>
    <col min="78" max="78" width="12.5703125" style="33" customWidth="1"/>
    <col min="79" max="79" width="1.7109375" style="33" hidden="1" customWidth="1"/>
    <col min="80" max="80" width="139.7109375" style="33" customWidth="1"/>
    <col min="81" max="141" width="24.85546875" style="33" customWidth="1"/>
    <col min="142" max="16384" width="10.5703125" style="33"/>
  </cols>
  <sheetData>
    <row r="1" spans="1:81" ht="11.25" hidden="1" customHeight="1" x14ac:dyDescent="0.15"/>
    <row r="2" spans="1:81" ht="11.25" hidden="1" customHeight="1" x14ac:dyDescent="0.15"/>
    <row r="3" spans="1:81" ht="11.25" hidden="1" customHeight="1" x14ac:dyDescent="0.15"/>
    <row r="4" spans="1:81" ht="3" customHeight="1" x14ac:dyDescent="0.15">
      <c r="E4" s="87"/>
      <c r="F4" s="87"/>
      <c r="G4" s="87"/>
      <c r="H4" s="87"/>
      <c r="I4" s="88"/>
    </row>
    <row r="5" spans="1:81" ht="16.5" customHeight="1" x14ac:dyDescent="0.15">
      <c r="E5" s="87"/>
      <c r="F5" s="746" t="s">
        <v>569</v>
      </c>
      <c r="G5" s="747"/>
      <c r="H5" s="747"/>
      <c r="I5" s="748"/>
    </row>
    <row r="6" spans="1:81" ht="16.5" customHeight="1" x14ac:dyDescent="0.15">
      <c r="E6" s="87"/>
      <c r="F6" s="87"/>
      <c r="G6" s="385"/>
      <c r="H6" s="385"/>
      <c r="I6" s="553"/>
      <c r="K6" s="169" t="s">
        <v>1616</v>
      </c>
      <c r="L6" s="169" t="s">
        <v>1616</v>
      </c>
      <c r="M6" s="169" t="s">
        <v>1616</v>
      </c>
      <c r="N6" s="169" t="s">
        <v>1616</v>
      </c>
      <c r="O6" s="169" t="s">
        <v>1616</v>
      </c>
      <c r="P6" s="169" t="s">
        <v>1616</v>
      </c>
      <c r="Q6" s="169" t="s">
        <v>1616</v>
      </c>
      <c r="R6" s="169" t="s">
        <v>1616</v>
      </c>
      <c r="S6" s="169" t="s">
        <v>1616</v>
      </c>
      <c r="T6" s="169" t="s">
        <v>1616</v>
      </c>
      <c r="U6" s="169" t="s">
        <v>1616</v>
      </c>
      <c r="V6" s="169" t="s">
        <v>1616</v>
      </c>
      <c r="W6" s="169" t="s">
        <v>1616</v>
      </c>
      <c r="X6" s="169" t="s">
        <v>1616</v>
      </c>
      <c r="Y6" s="169" t="s">
        <v>1616</v>
      </c>
      <c r="Z6" s="169" t="s">
        <v>1616</v>
      </c>
      <c r="AA6" s="169" t="s">
        <v>1616</v>
      </c>
      <c r="AB6" s="169" t="s">
        <v>1616</v>
      </c>
      <c r="AC6" s="169" t="s">
        <v>1616</v>
      </c>
      <c r="AD6" s="169" t="s">
        <v>1616</v>
      </c>
      <c r="AE6" s="169" t="s">
        <v>1616</v>
      </c>
      <c r="AF6" s="169" t="s">
        <v>1616</v>
      </c>
      <c r="AG6" s="169" t="s">
        <v>1616</v>
      </c>
      <c r="AH6" s="169" t="s">
        <v>1616</v>
      </c>
      <c r="AI6" s="169" t="s">
        <v>1616</v>
      </c>
      <c r="AJ6" s="169" t="s">
        <v>1616</v>
      </c>
      <c r="AK6" s="169" t="s">
        <v>1616</v>
      </c>
      <c r="AL6" s="169" t="s">
        <v>1616</v>
      </c>
      <c r="AM6" s="169" t="s">
        <v>1616</v>
      </c>
      <c r="AN6" s="169" t="s">
        <v>1616</v>
      </c>
      <c r="AO6" s="169" t="s">
        <v>1616</v>
      </c>
      <c r="AP6" s="169" t="s">
        <v>1616</v>
      </c>
      <c r="AQ6" s="169" t="s">
        <v>1616</v>
      </c>
      <c r="AR6" s="169" t="s">
        <v>1616</v>
      </c>
      <c r="AS6" s="169" t="s">
        <v>1616</v>
      </c>
      <c r="AT6" s="169" t="s">
        <v>1616</v>
      </c>
      <c r="AU6" s="169" t="s">
        <v>1616</v>
      </c>
      <c r="AV6" s="169" t="s">
        <v>1616</v>
      </c>
      <c r="AW6" s="169" t="s">
        <v>1616</v>
      </c>
      <c r="AX6" s="169" t="s">
        <v>1616</v>
      </c>
      <c r="AY6" s="169" t="s">
        <v>1616</v>
      </c>
      <c r="AZ6" s="169" t="s">
        <v>1616</v>
      </c>
      <c r="BA6" s="169" t="s">
        <v>1616</v>
      </c>
      <c r="BB6" s="169" t="s">
        <v>1616</v>
      </c>
      <c r="BC6" s="169" t="s">
        <v>1616</v>
      </c>
      <c r="BD6" s="169" t="s">
        <v>1616</v>
      </c>
      <c r="BE6" s="169" t="s">
        <v>1616</v>
      </c>
      <c r="BF6" s="169" t="s">
        <v>1616</v>
      </c>
      <c r="BG6" s="169" t="s">
        <v>1616</v>
      </c>
      <c r="BH6" s="169" t="s">
        <v>1616</v>
      </c>
      <c r="BI6" s="169" t="s">
        <v>1616</v>
      </c>
      <c r="BJ6" s="169" t="s">
        <v>1616</v>
      </c>
      <c r="BK6" s="169" t="s">
        <v>1616</v>
      </c>
      <c r="BL6" s="169" t="s">
        <v>1616</v>
      </c>
      <c r="BM6" s="169" t="s">
        <v>1616</v>
      </c>
      <c r="BN6" s="169" t="s">
        <v>1616</v>
      </c>
      <c r="BO6" s="169" t="s">
        <v>1616</v>
      </c>
      <c r="BP6" s="169" t="s">
        <v>1616</v>
      </c>
      <c r="BQ6" s="169" t="s">
        <v>1616</v>
      </c>
      <c r="BR6" s="169" t="s">
        <v>1616</v>
      </c>
      <c r="BS6" s="169" t="s">
        <v>1616</v>
      </c>
      <c r="BT6" s="169" t="s">
        <v>1616</v>
      </c>
      <c r="BU6" s="169" t="s">
        <v>1616</v>
      </c>
      <c r="BV6" s="169" t="s">
        <v>1616</v>
      </c>
      <c r="BW6" s="169" t="s">
        <v>1616</v>
      </c>
      <c r="BX6" s="169" t="s">
        <v>1616</v>
      </c>
      <c r="BY6" s="169" t="s">
        <v>1616</v>
      </c>
    </row>
    <row r="7" spans="1:81" ht="18" customHeight="1" x14ac:dyDescent="0.15">
      <c r="E7" s="87"/>
      <c r="F7" s="679" t="s">
        <v>225</v>
      </c>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79"/>
      <c r="BK7" s="679"/>
      <c r="BL7" s="679"/>
      <c r="BM7" s="679"/>
      <c r="BN7" s="679"/>
      <c r="BO7" s="679"/>
      <c r="BP7" s="679"/>
      <c r="BQ7" s="679"/>
      <c r="BR7" s="679"/>
      <c r="BS7" s="679"/>
      <c r="BT7" s="679"/>
      <c r="BU7" s="679"/>
      <c r="BV7" s="679"/>
      <c r="BW7" s="679"/>
      <c r="BX7" s="679"/>
      <c r="BY7" s="679"/>
      <c r="BZ7" s="679"/>
      <c r="CA7" s="679"/>
      <c r="CB7" s="679" t="s">
        <v>226</v>
      </c>
    </row>
    <row r="8" spans="1:81" s="486" customFormat="1" x14ac:dyDescent="0.15">
      <c r="A8" s="493"/>
      <c r="B8" s="494"/>
      <c r="C8" s="493"/>
      <c r="D8" s="493"/>
      <c r="E8" s="488"/>
      <c r="F8" s="679" t="s">
        <v>25</v>
      </c>
      <c r="G8" s="741" t="s">
        <v>243</v>
      </c>
      <c r="H8" s="741" t="s">
        <v>154</v>
      </c>
      <c r="I8" s="764"/>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5"/>
      <c r="AZ8" s="765"/>
      <c r="BA8" s="765"/>
      <c r="BB8" s="765"/>
      <c r="BC8" s="765"/>
      <c r="BD8" s="765"/>
      <c r="BE8" s="765"/>
      <c r="BF8" s="765"/>
      <c r="BG8" s="765"/>
      <c r="BH8" s="765"/>
      <c r="BI8" s="765"/>
      <c r="BJ8" s="765"/>
      <c r="BK8" s="765"/>
      <c r="BL8" s="765"/>
      <c r="BM8" s="765"/>
      <c r="BN8" s="765"/>
      <c r="BO8" s="765"/>
      <c r="BP8" s="765"/>
      <c r="BQ8" s="765"/>
      <c r="BR8" s="765"/>
      <c r="BS8" s="765"/>
      <c r="BT8" s="765"/>
      <c r="BU8" s="765"/>
      <c r="BV8" s="765"/>
      <c r="BW8" s="765"/>
      <c r="BX8" s="765"/>
      <c r="BY8" s="765"/>
      <c r="BZ8" s="766"/>
      <c r="CA8" s="325"/>
      <c r="CB8" s="679"/>
    </row>
    <row r="9" spans="1:81" ht="22.5" x14ac:dyDescent="0.15">
      <c r="F9" s="679"/>
      <c r="G9" s="741"/>
      <c r="H9" s="741"/>
      <c r="I9" s="549" t="s">
        <v>573</v>
      </c>
      <c r="J9" s="549" t="s">
        <v>572</v>
      </c>
      <c r="K9" s="640" t="s">
        <v>572</v>
      </c>
      <c r="L9" s="640" t="s">
        <v>572</v>
      </c>
      <c r="M9" s="640" t="s">
        <v>572</v>
      </c>
      <c r="N9" s="640" t="s">
        <v>572</v>
      </c>
      <c r="O9" s="640" t="s">
        <v>572</v>
      </c>
      <c r="P9" s="640" t="s">
        <v>572</v>
      </c>
      <c r="Q9" s="640" t="s">
        <v>572</v>
      </c>
      <c r="R9" s="640" t="s">
        <v>572</v>
      </c>
      <c r="S9" s="640" t="s">
        <v>572</v>
      </c>
      <c r="T9" s="640" t="s">
        <v>572</v>
      </c>
      <c r="U9" s="640" t="s">
        <v>572</v>
      </c>
      <c r="V9" s="640" t="s">
        <v>572</v>
      </c>
      <c r="W9" s="640" t="s">
        <v>572</v>
      </c>
      <c r="X9" s="640" t="s">
        <v>572</v>
      </c>
      <c r="Y9" s="640" t="s">
        <v>572</v>
      </c>
      <c r="Z9" s="640" t="s">
        <v>572</v>
      </c>
      <c r="AA9" s="640" t="s">
        <v>572</v>
      </c>
      <c r="AB9" s="640" t="s">
        <v>572</v>
      </c>
      <c r="AC9" s="640" t="s">
        <v>572</v>
      </c>
      <c r="AD9" s="640" t="s">
        <v>572</v>
      </c>
      <c r="AE9" s="640" t="s">
        <v>572</v>
      </c>
      <c r="AF9" s="640" t="s">
        <v>572</v>
      </c>
      <c r="AG9" s="640" t="s">
        <v>572</v>
      </c>
      <c r="AH9" s="640" t="s">
        <v>572</v>
      </c>
      <c r="AI9" s="640" t="s">
        <v>572</v>
      </c>
      <c r="AJ9" s="640" t="s">
        <v>572</v>
      </c>
      <c r="AK9" s="640" t="s">
        <v>572</v>
      </c>
      <c r="AL9" s="640" t="s">
        <v>572</v>
      </c>
      <c r="AM9" s="640" t="s">
        <v>572</v>
      </c>
      <c r="AN9" s="640" t="s">
        <v>572</v>
      </c>
      <c r="AO9" s="640" t="s">
        <v>572</v>
      </c>
      <c r="AP9" s="640" t="s">
        <v>572</v>
      </c>
      <c r="AQ9" s="640" t="s">
        <v>572</v>
      </c>
      <c r="AR9" s="640" t="s">
        <v>572</v>
      </c>
      <c r="AS9" s="640" t="s">
        <v>572</v>
      </c>
      <c r="AT9" s="640" t="s">
        <v>572</v>
      </c>
      <c r="AU9" s="640" t="s">
        <v>572</v>
      </c>
      <c r="AV9" s="640" t="s">
        <v>572</v>
      </c>
      <c r="AW9" s="640" t="s">
        <v>572</v>
      </c>
      <c r="AX9" s="640" t="s">
        <v>572</v>
      </c>
      <c r="AY9" s="640" t="s">
        <v>572</v>
      </c>
      <c r="AZ9" s="640" t="s">
        <v>572</v>
      </c>
      <c r="BA9" s="640" t="s">
        <v>572</v>
      </c>
      <c r="BB9" s="640" t="s">
        <v>572</v>
      </c>
      <c r="BC9" s="640" t="s">
        <v>572</v>
      </c>
      <c r="BD9" s="640" t="s">
        <v>572</v>
      </c>
      <c r="BE9" s="640" t="s">
        <v>572</v>
      </c>
      <c r="BF9" s="640" t="s">
        <v>572</v>
      </c>
      <c r="BG9" s="640" t="s">
        <v>572</v>
      </c>
      <c r="BH9" s="640" t="s">
        <v>572</v>
      </c>
      <c r="BI9" s="640" t="s">
        <v>572</v>
      </c>
      <c r="BJ9" s="640" t="s">
        <v>572</v>
      </c>
      <c r="BK9" s="640" t="s">
        <v>572</v>
      </c>
      <c r="BL9" s="640" t="s">
        <v>572</v>
      </c>
      <c r="BM9" s="640" t="s">
        <v>572</v>
      </c>
      <c r="BN9" s="640" t="s">
        <v>572</v>
      </c>
      <c r="BO9" s="640" t="s">
        <v>572</v>
      </c>
      <c r="BP9" s="640" t="s">
        <v>572</v>
      </c>
      <c r="BQ9" s="640" t="s">
        <v>572</v>
      </c>
      <c r="BR9" s="640" t="s">
        <v>572</v>
      </c>
      <c r="BS9" s="640" t="s">
        <v>572</v>
      </c>
      <c r="BT9" s="640" t="s">
        <v>572</v>
      </c>
      <c r="BU9" s="640" t="s">
        <v>572</v>
      </c>
      <c r="BV9" s="640" t="s">
        <v>572</v>
      </c>
      <c r="BW9" s="640" t="s">
        <v>572</v>
      </c>
      <c r="BX9" s="640" t="s">
        <v>572</v>
      </c>
      <c r="BY9" s="640" t="s">
        <v>572</v>
      </c>
      <c r="BZ9" s="523" t="s">
        <v>368</v>
      </c>
      <c r="CA9" s="325"/>
      <c r="CB9" s="679"/>
      <c r="CC9" s="422"/>
    </row>
    <row r="10" spans="1:81" x14ac:dyDescent="0.15">
      <c r="F10" s="11" t="s">
        <v>26</v>
      </c>
      <c r="G10" s="89" t="s">
        <v>0</v>
      </c>
      <c r="H10" s="89" t="s">
        <v>1</v>
      </c>
      <c r="I10" s="89" t="s">
        <v>2</v>
      </c>
      <c r="J10" s="423" t="s">
        <v>647</v>
      </c>
      <c r="K10" s="423" t="s">
        <v>259</v>
      </c>
      <c r="L10" s="423" t="s">
        <v>472</v>
      </c>
      <c r="M10" s="423" t="s">
        <v>543</v>
      </c>
      <c r="N10" s="423" t="s">
        <v>546</v>
      </c>
      <c r="O10" s="423" t="s">
        <v>547</v>
      </c>
      <c r="P10" s="423" t="s">
        <v>1652</v>
      </c>
      <c r="Q10" s="423" t="s">
        <v>1653</v>
      </c>
      <c r="R10" s="423" t="s">
        <v>1654</v>
      </c>
      <c r="S10" s="423" t="s">
        <v>1655</v>
      </c>
      <c r="T10" s="423" t="s">
        <v>1656</v>
      </c>
      <c r="U10" s="423" t="s">
        <v>1657</v>
      </c>
      <c r="V10" s="423" t="s">
        <v>1658</v>
      </c>
      <c r="W10" s="423" t="s">
        <v>1659</v>
      </c>
      <c r="X10" s="423" t="s">
        <v>1660</v>
      </c>
      <c r="Y10" s="423" t="s">
        <v>1661</v>
      </c>
      <c r="Z10" s="423" t="s">
        <v>1662</v>
      </c>
      <c r="AA10" s="423" t="s">
        <v>1663</v>
      </c>
      <c r="AB10" s="423" t="s">
        <v>1664</v>
      </c>
      <c r="AC10" s="423" t="s">
        <v>1665</v>
      </c>
      <c r="AD10" s="423" t="s">
        <v>1666</v>
      </c>
      <c r="AE10" s="423" t="s">
        <v>1667</v>
      </c>
      <c r="AF10" s="423" t="s">
        <v>1668</v>
      </c>
      <c r="AG10" s="423" t="s">
        <v>1669</v>
      </c>
      <c r="AH10" s="423" t="s">
        <v>1670</v>
      </c>
      <c r="AI10" s="423" t="s">
        <v>1671</v>
      </c>
      <c r="AJ10" s="423" t="s">
        <v>1672</v>
      </c>
      <c r="AK10" s="423" t="s">
        <v>1673</v>
      </c>
      <c r="AL10" s="423" t="s">
        <v>1674</v>
      </c>
      <c r="AM10" s="423" t="s">
        <v>1675</v>
      </c>
      <c r="AN10" s="423" t="s">
        <v>1676</v>
      </c>
      <c r="AO10" s="423" t="s">
        <v>1677</v>
      </c>
      <c r="AP10" s="423" t="s">
        <v>1678</v>
      </c>
      <c r="AQ10" s="423" t="s">
        <v>1679</v>
      </c>
      <c r="AR10" s="423" t="s">
        <v>1680</v>
      </c>
      <c r="AS10" s="423" t="s">
        <v>1681</v>
      </c>
      <c r="AT10" s="423" t="s">
        <v>1682</v>
      </c>
      <c r="AU10" s="423" t="s">
        <v>1683</v>
      </c>
      <c r="AV10" s="423" t="s">
        <v>1716</v>
      </c>
      <c r="AW10" s="423" t="s">
        <v>1717</v>
      </c>
      <c r="AX10" s="423" t="s">
        <v>1718</v>
      </c>
      <c r="AY10" s="423" t="s">
        <v>1719</v>
      </c>
      <c r="AZ10" s="423" t="s">
        <v>1720</v>
      </c>
      <c r="BA10" s="423" t="s">
        <v>1727</v>
      </c>
      <c r="BB10" s="423" t="s">
        <v>1728</v>
      </c>
      <c r="BC10" s="423" t="s">
        <v>1729</v>
      </c>
      <c r="BD10" s="423" t="s">
        <v>1730</v>
      </c>
      <c r="BE10" s="423" t="s">
        <v>1731</v>
      </c>
      <c r="BF10" s="423" t="s">
        <v>1732</v>
      </c>
      <c r="BG10" s="423" t="s">
        <v>1733</v>
      </c>
      <c r="BH10" s="423" t="s">
        <v>1734</v>
      </c>
      <c r="BI10" s="423" t="s">
        <v>1735</v>
      </c>
      <c r="BJ10" s="423" t="s">
        <v>1736</v>
      </c>
      <c r="BK10" s="423" t="s">
        <v>1748</v>
      </c>
      <c r="BL10" s="423" t="s">
        <v>1749</v>
      </c>
      <c r="BM10" s="423" t="s">
        <v>1750</v>
      </c>
      <c r="BN10" s="423" t="s">
        <v>1751</v>
      </c>
      <c r="BO10" s="423" t="s">
        <v>1752</v>
      </c>
      <c r="BP10" s="423" t="s">
        <v>1753</v>
      </c>
      <c r="BQ10" s="423" t="s">
        <v>1754</v>
      </c>
      <c r="BR10" s="423" t="s">
        <v>1755</v>
      </c>
      <c r="BS10" s="423" t="s">
        <v>1756</v>
      </c>
      <c r="BT10" s="423" t="s">
        <v>1766</v>
      </c>
      <c r="BU10" s="423" t="s">
        <v>1767</v>
      </c>
      <c r="BV10" s="423" t="s">
        <v>1768</v>
      </c>
      <c r="BW10" s="423" t="s">
        <v>1769</v>
      </c>
      <c r="BX10" s="423" t="s">
        <v>1774</v>
      </c>
      <c r="BY10" s="423" t="s">
        <v>1776</v>
      </c>
      <c r="BZ10" s="592"/>
      <c r="CA10" s="424"/>
      <c r="CB10" s="552"/>
      <c r="CC10" s="422"/>
    </row>
    <row r="11" spans="1:81" ht="147.75" customHeight="1" x14ac:dyDescent="0.25">
      <c r="F11" s="425">
        <v>1</v>
      </c>
      <c r="G11" s="426" t="s">
        <v>574</v>
      </c>
      <c r="H11" s="408" t="s">
        <v>251</v>
      </c>
      <c r="I11" s="550" t="s">
        <v>1642</v>
      </c>
      <c r="J11" s="550"/>
      <c r="K11" s="550" t="s">
        <v>1650</v>
      </c>
      <c r="L11" s="550" t="s">
        <v>1651</v>
      </c>
      <c r="M11" s="550" t="s">
        <v>1684</v>
      </c>
      <c r="N11" s="550" t="s">
        <v>1685</v>
      </c>
      <c r="O11" s="550" t="s">
        <v>1686</v>
      </c>
      <c r="P11" s="550" t="s">
        <v>1687</v>
      </c>
      <c r="Q11" s="550" t="s">
        <v>1688</v>
      </c>
      <c r="R11" s="550" t="s">
        <v>1689</v>
      </c>
      <c r="S11" s="550" t="s">
        <v>1690</v>
      </c>
      <c r="T11" s="550" t="s">
        <v>1691</v>
      </c>
      <c r="U11" s="550" t="s">
        <v>1692</v>
      </c>
      <c r="V11" s="550" t="s">
        <v>1693</v>
      </c>
      <c r="W11" s="550" t="s">
        <v>1694</v>
      </c>
      <c r="X11" s="550" t="s">
        <v>1695</v>
      </c>
      <c r="Y11" s="550" t="s">
        <v>1696</v>
      </c>
      <c r="Z11" s="550" t="s">
        <v>1704</v>
      </c>
      <c r="AA11" s="550" t="s">
        <v>1703</v>
      </c>
      <c r="AB11" s="550" t="s">
        <v>1702</v>
      </c>
      <c r="AC11" s="550" t="s">
        <v>1697</v>
      </c>
      <c r="AD11" s="550" t="s">
        <v>1701</v>
      </c>
      <c r="AE11" s="550" t="s">
        <v>1700</v>
      </c>
      <c r="AF11" s="550" t="s">
        <v>1698</v>
      </c>
      <c r="AG11" s="550" t="s">
        <v>1699</v>
      </c>
      <c r="AH11" s="550" t="s">
        <v>1705</v>
      </c>
      <c r="AI11" s="550" t="s">
        <v>1705</v>
      </c>
      <c r="AJ11" s="550" t="s">
        <v>1706</v>
      </c>
      <c r="AK11" s="550" t="s">
        <v>1708</v>
      </c>
      <c r="AL11" s="550" t="s">
        <v>1707</v>
      </c>
      <c r="AM11" s="550" t="s">
        <v>1709</v>
      </c>
      <c r="AN11" s="550" t="s">
        <v>1710</v>
      </c>
      <c r="AO11" s="550" t="s">
        <v>1711</v>
      </c>
      <c r="AP11" s="550" t="s">
        <v>1712</v>
      </c>
      <c r="AQ11" s="550" t="s">
        <v>1713</v>
      </c>
      <c r="AR11" s="550" t="s">
        <v>1714</v>
      </c>
      <c r="AS11" s="550" t="s">
        <v>1715</v>
      </c>
      <c r="AT11" s="550" t="s">
        <v>1721</v>
      </c>
      <c r="AU11" s="550" t="s">
        <v>1722</v>
      </c>
      <c r="AV11" s="550" t="s">
        <v>1723</v>
      </c>
      <c r="AW11" s="550" t="s">
        <v>1724</v>
      </c>
      <c r="AX11" s="550" t="s">
        <v>1725</v>
      </c>
      <c r="AY11" s="550" t="s">
        <v>1726</v>
      </c>
      <c r="AZ11" s="550" t="s">
        <v>1737</v>
      </c>
      <c r="BA11" s="550" t="s">
        <v>1738</v>
      </c>
      <c r="BB11" s="550" t="s">
        <v>1739</v>
      </c>
      <c r="BC11" s="550" t="s">
        <v>1740</v>
      </c>
      <c r="BD11" s="550" t="s">
        <v>1741</v>
      </c>
      <c r="BE11" s="550" t="s">
        <v>1742</v>
      </c>
      <c r="BF11" s="550" t="s">
        <v>1743</v>
      </c>
      <c r="BG11" s="550" t="s">
        <v>1744</v>
      </c>
      <c r="BH11" s="550" t="s">
        <v>1745</v>
      </c>
      <c r="BI11" s="550" t="s">
        <v>1746</v>
      </c>
      <c r="BJ11" s="550" t="s">
        <v>1747</v>
      </c>
      <c r="BK11" s="550" t="s">
        <v>1757</v>
      </c>
      <c r="BL11" s="550" t="s">
        <v>1758</v>
      </c>
      <c r="BM11" s="550" t="s">
        <v>1759</v>
      </c>
      <c r="BN11" s="550" t="s">
        <v>1760</v>
      </c>
      <c r="BO11" s="550" t="s">
        <v>1761</v>
      </c>
      <c r="BP11" s="550" t="s">
        <v>1762</v>
      </c>
      <c r="BQ11" s="550" t="s">
        <v>1763</v>
      </c>
      <c r="BR11" s="550" t="s">
        <v>1764</v>
      </c>
      <c r="BS11" s="550" t="s">
        <v>1765</v>
      </c>
      <c r="BT11" s="550" t="s">
        <v>1770</v>
      </c>
      <c r="BU11" s="550" t="s">
        <v>1771</v>
      </c>
      <c r="BV11" s="550" t="s">
        <v>1772</v>
      </c>
      <c r="BW11" s="550" t="s">
        <v>1773</v>
      </c>
      <c r="BX11" s="550" t="s">
        <v>1775</v>
      </c>
      <c r="BY11" s="550" t="s">
        <v>1777</v>
      </c>
      <c r="BZ11" s="593"/>
      <c r="CA11" s="424"/>
      <c r="CB11" s="325"/>
      <c r="CC11" s="513"/>
    </row>
    <row r="12" spans="1:81" ht="18.75" x14ac:dyDescent="0.25">
      <c r="F12" s="425">
        <v>2</v>
      </c>
      <c r="G12" s="426" t="s">
        <v>369</v>
      </c>
      <c r="H12" s="408" t="s">
        <v>251</v>
      </c>
      <c r="I12" s="282" t="s">
        <v>1649</v>
      </c>
      <c r="J12" s="408" t="s">
        <v>251</v>
      </c>
      <c r="K12" s="533" t="s">
        <v>251</v>
      </c>
      <c r="L12" s="533" t="s">
        <v>251</v>
      </c>
      <c r="M12" s="533" t="s">
        <v>251</v>
      </c>
      <c r="N12" s="533" t="s">
        <v>251</v>
      </c>
      <c r="O12" s="533" t="s">
        <v>251</v>
      </c>
      <c r="P12" s="533" t="s">
        <v>251</v>
      </c>
      <c r="Q12" s="533" t="s">
        <v>251</v>
      </c>
      <c r="R12" s="533" t="s">
        <v>251</v>
      </c>
      <c r="S12" s="533" t="s">
        <v>251</v>
      </c>
      <c r="T12" s="533" t="s">
        <v>251</v>
      </c>
      <c r="U12" s="533" t="s">
        <v>251</v>
      </c>
      <c r="V12" s="533" t="s">
        <v>251</v>
      </c>
      <c r="W12" s="533" t="s">
        <v>251</v>
      </c>
      <c r="X12" s="533" t="s">
        <v>251</v>
      </c>
      <c r="Y12" s="533" t="s">
        <v>251</v>
      </c>
      <c r="Z12" s="533" t="s">
        <v>251</v>
      </c>
      <c r="AA12" s="533" t="s">
        <v>251</v>
      </c>
      <c r="AB12" s="533" t="s">
        <v>251</v>
      </c>
      <c r="AC12" s="533" t="s">
        <v>251</v>
      </c>
      <c r="AD12" s="533" t="s">
        <v>251</v>
      </c>
      <c r="AE12" s="533" t="s">
        <v>251</v>
      </c>
      <c r="AF12" s="533" t="s">
        <v>251</v>
      </c>
      <c r="AG12" s="533" t="s">
        <v>251</v>
      </c>
      <c r="AH12" s="533" t="s">
        <v>251</v>
      </c>
      <c r="AI12" s="533" t="s">
        <v>251</v>
      </c>
      <c r="AJ12" s="533" t="s">
        <v>251</v>
      </c>
      <c r="AK12" s="533" t="s">
        <v>251</v>
      </c>
      <c r="AL12" s="533" t="s">
        <v>251</v>
      </c>
      <c r="AM12" s="533" t="s">
        <v>251</v>
      </c>
      <c r="AN12" s="533" t="s">
        <v>251</v>
      </c>
      <c r="AO12" s="533" t="s">
        <v>251</v>
      </c>
      <c r="AP12" s="533" t="s">
        <v>251</v>
      </c>
      <c r="AQ12" s="533" t="s">
        <v>251</v>
      </c>
      <c r="AR12" s="533" t="s">
        <v>251</v>
      </c>
      <c r="AS12" s="533" t="s">
        <v>251</v>
      </c>
      <c r="AT12" s="533" t="s">
        <v>251</v>
      </c>
      <c r="AU12" s="533" t="s">
        <v>251</v>
      </c>
      <c r="AV12" s="533" t="s">
        <v>251</v>
      </c>
      <c r="AW12" s="533" t="s">
        <v>251</v>
      </c>
      <c r="AX12" s="533" t="s">
        <v>251</v>
      </c>
      <c r="AY12" s="533" t="s">
        <v>251</v>
      </c>
      <c r="AZ12" s="533" t="s">
        <v>251</v>
      </c>
      <c r="BA12" s="533" t="s">
        <v>251</v>
      </c>
      <c r="BB12" s="533" t="s">
        <v>251</v>
      </c>
      <c r="BC12" s="533" t="s">
        <v>251</v>
      </c>
      <c r="BD12" s="533" t="s">
        <v>251</v>
      </c>
      <c r="BE12" s="533" t="s">
        <v>251</v>
      </c>
      <c r="BF12" s="533" t="s">
        <v>251</v>
      </c>
      <c r="BG12" s="533" t="s">
        <v>251</v>
      </c>
      <c r="BH12" s="533" t="s">
        <v>251</v>
      </c>
      <c r="BI12" s="533" t="s">
        <v>251</v>
      </c>
      <c r="BJ12" s="533" t="s">
        <v>251</v>
      </c>
      <c r="BK12" s="533" t="s">
        <v>251</v>
      </c>
      <c r="BL12" s="533" t="s">
        <v>251</v>
      </c>
      <c r="BM12" s="533" t="s">
        <v>251</v>
      </c>
      <c r="BN12" s="533" t="s">
        <v>251</v>
      </c>
      <c r="BO12" s="533" t="s">
        <v>251</v>
      </c>
      <c r="BP12" s="533" t="s">
        <v>251</v>
      </c>
      <c r="BQ12" s="533" t="s">
        <v>251</v>
      </c>
      <c r="BR12" s="533" t="s">
        <v>251</v>
      </c>
      <c r="BS12" s="533" t="s">
        <v>251</v>
      </c>
      <c r="BT12" s="533" t="s">
        <v>251</v>
      </c>
      <c r="BU12" s="533" t="s">
        <v>251</v>
      </c>
      <c r="BV12" s="533" t="s">
        <v>251</v>
      </c>
      <c r="BW12" s="533" t="s">
        <v>251</v>
      </c>
      <c r="BX12" s="533" t="s">
        <v>251</v>
      </c>
      <c r="BY12" s="533" t="s">
        <v>251</v>
      </c>
      <c r="BZ12" s="593"/>
      <c r="CA12" s="424"/>
      <c r="CB12" s="325" t="s">
        <v>579</v>
      </c>
      <c r="CC12" s="513"/>
    </row>
    <row r="13" spans="1:81" s="486" customFormat="1" ht="18.75" x14ac:dyDescent="0.25">
      <c r="A13" s="493"/>
      <c r="B13" s="494"/>
      <c r="C13" s="493"/>
      <c r="D13" s="493"/>
      <c r="F13" s="496" t="s">
        <v>257</v>
      </c>
      <c r="G13" s="499" t="s">
        <v>575</v>
      </c>
      <c r="H13" s="498" t="s">
        <v>251</v>
      </c>
      <c r="I13" s="282" t="s">
        <v>1643</v>
      </c>
      <c r="J13" s="498" t="s">
        <v>251</v>
      </c>
      <c r="K13" s="533" t="s">
        <v>251</v>
      </c>
      <c r="L13" s="533" t="s">
        <v>251</v>
      </c>
      <c r="M13" s="533" t="s">
        <v>251</v>
      </c>
      <c r="N13" s="533" t="s">
        <v>251</v>
      </c>
      <c r="O13" s="533" t="s">
        <v>251</v>
      </c>
      <c r="P13" s="533" t="s">
        <v>251</v>
      </c>
      <c r="Q13" s="533" t="s">
        <v>251</v>
      </c>
      <c r="R13" s="533" t="s">
        <v>251</v>
      </c>
      <c r="S13" s="533" t="s">
        <v>251</v>
      </c>
      <c r="T13" s="533" t="s">
        <v>251</v>
      </c>
      <c r="U13" s="533" t="s">
        <v>251</v>
      </c>
      <c r="V13" s="533" t="s">
        <v>251</v>
      </c>
      <c r="W13" s="533" t="s">
        <v>251</v>
      </c>
      <c r="X13" s="533" t="s">
        <v>251</v>
      </c>
      <c r="Y13" s="533" t="s">
        <v>251</v>
      </c>
      <c r="Z13" s="533" t="s">
        <v>251</v>
      </c>
      <c r="AA13" s="533" t="s">
        <v>251</v>
      </c>
      <c r="AB13" s="533" t="s">
        <v>251</v>
      </c>
      <c r="AC13" s="533" t="s">
        <v>251</v>
      </c>
      <c r="AD13" s="533" t="s">
        <v>251</v>
      </c>
      <c r="AE13" s="533" t="s">
        <v>251</v>
      </c>
      <c r="AF13" s="533" t="s">
        <v>251</v>
      </c>
      <c r="AG13" s="533" t="s">
        <v>251</v>
      </c>
      <c r="AH13" s="533" t="s">
        <v>251</v>
      </c>
      <c r="AI13" s="533" t="s">
        <v>251</v>
      </c>
      <c r="AJ13" s="533" t="s">
        <v>251</v>
      </c>
      <c r="AK13" s="533" t="s">
        <v>251</v>
      </c>
      <c r="AL13" s="533" t="s">
        <v>251</v>
      </c>
      <c r="AM13" s="533" t="s">
        <v>251</v>
      </c>
      <c r="AN13" s="533" t="s">
        <v>251</v>
      </c>
      <c r="AO13" s="533" t="s">
        <v>251</v>
      </c>
      <c r="AP13" s="533" t="s">
        <v>251</v>
      </c>
      <c r="AQ13" s="533" t="s">
        <v>251</v>
      </c>
      <c r="AR13" s="533" t="s">
        <v>251</v>
      </c>
      <c r="AS13" s="533" t="s">
        <v>251</v>
      </c>
      <c r="AT13" s="533" t="s">
        <v>251</v>
      </c>
      <c r="AU13" s="533" t="s">
        <v>251</v>
      </c>
      <c r="AV13" s="533" t="s">
        <v>251</v>
      </c>
      <c r="AW13" s="533" t="s">
        <v>251</v>
      </c>
      <c r="AX13" s="533" t="s">
        <v>251</v>
      </c>
      <c r="AY13" s="533" t="s">
        <v>251</v>
      </c>
      <c r="AZ13" s="533" t="s">
        <v>251</v>
      </c>
      <c r="BA13" s="533" t="s">
        <v>251</v>
      </c>
      <c r="BB13" s="533" t="s">
        <v>251</v>
      </c>
      <c r="BC13" s="533" t="s">
        <v>251</v>
      </c>
      <c r="BD13" s="533" t="s">
        <v>251</v>
      </c>
      <c r="BE13" s="533" t="s">
        <v>251</v>
      </c>
      <c r="BF13" s="533" t="s">
        <v>251</v>
      </c>
      <c r="BG13" s="533" t="s">
        <v>251</v>
      </c>
      <c r="BH13" s="533" t="s">
        <v>251</v>
      </c>
      <c r="BI13" s="533" t="s">
        <v>251</v>
      </c>
      <c r="BJ13" s="533" t="s">
        <v>251</v>
      </c>
      <c r="BK13" s="533" t="s">
        <v>251</v>
      </c>
      <c r="BL13" s="533" t="s">
        <v>251</v>
      </c>
      <c r="BM13" s="533" t="s">
        <v>251</v>
      </c>
      <c r="BN13" s="533" t="s">
        <v>251</v>
      </c>
      <c r="BO13" s="533" t="s">
        <v>251</v>
      </c>
      <c r="BP13" s="533" t="s">
        <v>251</v>
      </c>
      <c r="BQ13" s="533" t="s">
        <v>251</v>
      </c>
      <c r="BR13" s="533" t="s">
        <v>251</v>
      </c>
      <c r="BS13" s="533" t="s">
        <v>251</v>
      </c>
      <c r="BT13" s="533" t="s">
        <v>251</v>
      </c>
      <c r="BU13" s="533" t="s">
        <v>251</v>
      </c>
      <c r="BV13" s="533" t="s">
        <v>251</v>
      </c>
      <c r="BW13" s="533" t="s">
        <v>251</v>
      </c>
      <c r="BX13" s="533" t="s">
        <v>251</v>
      </c>
      <c r="BY13" s="533" t="s">
        <v>251</v>
      </c>
      <c r="BZ13" s="593"/>
      <c r="CA13" s="495"/>
      <c r="CB13" s="325" t="s">
        <v>578</v>
      </c>
      <c r="CC13" s="513"/>
    </row>
    <row r="14" spans="1:81" ht="67.5" x14ac:dyDescent="0.25">
      <c r="F14" s="425" t="s">
        <v>1</v>
      </c>
      <c r="G14" s="426" t="s">
        <v>576</v>
      </c>
      <c r="H14" s="408" t="s">
        <v>251</v>
      </c>
      <c r="I14" s="427" t="s">
        <v>1644</v>
      </c>
      <c r="J14" s="408" t="s">
        <v>251</v>
      </c>
      <c r="K14" s="533" t="s">
        <v>251</v>
      </c>
      <c r="L14" s="533" t="s">
        <v>251</v>
      </c>
      <c r="M14" s="533" t="s">
        <v>251</v>
      </c>
      <c r="N14" s="533" t="s">
        <v>251</v>
      </c>
      <c r="O14" s="533" t="s">
        <v>251</v>
      </c>
      <c r="P14" s="533" t="s">
        <v>251</v>
      </c>
      <c r="Q14" s="533" t="s">
        <v>251</v>
      </c>
      <c r="R14" s="533" t="s">
        <v>251</v>
      </c>
      <c r="S14" s="533" t="s">
        <v>251</v>
      </c>
      <c r="T14" s="533" t="s">
        <v>251</v>
      </c>
      <c r="U14" s="533" t="s">
        <v>251</v>
      </c>
      <c r="V14" s="533" t="s">
        <v>251</v>
      </c>
      <c r="W14" s="533" t="s">
        <v>251</v>
      </c>
      <c r="X14" s="533" t="s">
        <v>251</v>
      </c>
      <c r="Y14" s="533" t="s">
        <v>251</v>
      </c>
      <c r="Z14" s="533" t="s">
        <v>251</v>
      </c>
      <c r="AA14" s="533" t="s">
        <v>251</v>
      </c>
      <c r="AB14" s="533" t="s">
        <v>251</v>
      </c>
      <c r="AC14" s="533" t="s">
        <v>251</v>
      </c>
      <c r="AD14" s="533" t="s">
        <v>251</v>
      </c>
      <c r="AE14" s="533" t="s">
        <v>251</v>
      </c>
      <c r="AF14" s="533" t="s">
        <v>251</v>
      </c>
      <c r="AG14" s="533" t="s">
        <v>251</v>
      </c>
      <c r="AH14" s="533" t="s">
        <v>251</v>
      </c>
      <c r="AI14" s="533" t="s">
        <v>251</v>
      </c>
      <c r="AJ14" s="533" t="s">
        <v>251</v>
      </c>
      <c r="AK14" s="533" t="s">
        <v>251</v>
      </c>
      <c r="AL14" s="533" t="s">
        <v>251</v>
      </c>
      <c r="AM14" s="533" t="s">
        <v>251</v>
      </c>
      <c r="AN14" s="533" t="s">
        <v>251</v>
      </c>
      <c r="AO14" s="533" t="s">
        <v>251</v>
      </c>
      <c r="AP14" s="533" t="s">
        <v>251</v>
      </c>
      <c r="AQ14" s="533" t="s">
        <v>251</v>
      </c>
      <c r="AR14" s="533" t="s">
        <v>251</v>
      </c>
      <c r="AS14" s="533" t="s">
        <v>251</v>
      </c>
      <c r="AT14" s="533" t="s">
        <v>251</v>
      </c>
      <c r="AU14" s="533" t="s">
        <v>251</v>
      </c>
      <c r="AV14" s="533" t="s">
        <v>251</v>
      </c>
      <c r="AW14" s="533" t="s">
        <v>251</v>
      </c>
      <c r="AX14" s="533" t="s">
        <v>251</v>
      </c>
      <c r="AY14" s="533" t="s">
        <v>251</v>
      </c>
      <c r="AZ14" s="533" t="s">
        <v>251</v>
      </c>
      <c r="BA14" s="533" t="s">
        <v>251</v>
      </c>
      <c r="BB14" s="533" t="s">
        <v>251</v>
      </c>
      <c r="BC14" s="533" t="s">
        <v>251</v>
      </c>
      <c r="BD14" s="533" t="s">
        <v>251</v>
      </c>
      <c r="BE14" s="533" t="s">
        <v>251</v>
      </c>
      <c r="BF14" s="533" t="s">
        <v>251</v>
      </c>
      <c r="BG14" s="533" t="s">
        <v>251</v>
      </c>
      <c r="BH14" s="533" t="s">
        <v>251</v>
      </c>
      <c r="BI14" s="533" t="s">
        <v>251</v>
      </c>
      <c r="BJ14" s="533" t="s">
        <v>251</v>
      </c>
      <c r="BK14" s="533" t="s">
        <v>251</v>
      </c>
      <c r="BL14" s="533" t="s">
        <v>251</v>
      </c>
      <c r="BM14" s="533" t="s">
        <v>251</v>
      </c>
      <c r="BN14" s="533" t="s">
        <v>251</v>
      </c>
      <c r="BO14" s="533" t="s">
        <v>251</v>
      </c>
      <c r="BP14" s="533" t="s">
        <v>251</v>
      </c>
      <c r="BQ14" s="533" t="s">
        <v>251</v>
      </c>
      <c r="BR14" s="533" t="s">
        <v>251</v>
      </c>
      <c r="BS14" s="533" t="s">
        <v>251</v>
      </c>
      <c r="BT14" s="533" t="s">
        <v>251</v>
      </c>
      <c r="BU14" s="533" t="s">
        <v>251</v>
      </c>
      <c r="BV14" s="533" t="s">
        <v>251</v>
      </c>
      <c r="BW14" s="533" t="s">
        <v>251</v>
      </c>
      <c r="BX14" s="533" t="s">
        <v>251</v>
      </c>
      <c r="BY14" s="533" t="s">
        <v>251</v>
      </c>
      <c r="BZ14" s="593"/>
      <c r="CA14" s="424"/>
      <c r="CB14" s="325" t="s">
        <v>577</v>
      </c>
      <c r="CC14" s="513"/>
    </row>
    <row r="15" spans="1:81" ht="33.75" x14ac:dyDescent="0.25">
      <c r="F15" s="425" t="s">
        <v>2</v>
      </c>
      <c r="G15" s="426" t="s">
        <v>580</v>
      </c>
      <c r="H15" s="408" t="s">
        <v>251</v>
      </c>
      <c r="I15" s="550" t="s">
        <v>1646</v>
      </c>
      <c r="J15" s="408" t="s">
        <v>251</v>
      </c>
      <c r="K15" s="533" t="s">
        <v>251</v>
      </c>
      <c r="L15" s="533" t="s">
        <v>251</v>
      </c>
      <c r="M15" s="533" t="s">
        <v>251</v>
      </c>
      <c r="N15" s="533" t="s">
        <v>251</v>
      </c>
      <c r="O15" s="533" t="s">
        <v>251</v>
      </c>
      <c r="P15" s="533" t="s">
        <v>251</v>
      </c>
      <c r="Q15" s="533" t="s">
        <v>251</v>
      </c>
      <c r="R15" s="533" t="s">
        <v>251</v>
      </c>
      <c r="S15" s="533" t="s">
        <v>251</v>
      </c>
      <c r="T15" s="533" t="s">
        <v>251</v>
      </c>
      <c r="U15" s="533" t="s">
        <v>251</v>
      </c>
      <c r="V15" s="533" t="s">
        <v>251</v>
      </c>
      <c r="W15" s="533" t="s">
        <v>251</v>
      </c>
      <c r="X15" s="533" t="s">
        <v>251</v>
      </c>
      <c r="Y15" s="533" t="s">
        <v>251</v>
      </c>
      <c r="Z15" s="533" t="s">
        <v>251</v>
      </c>
      <c r="AA15" s="533" t="s">
        <v>251</v>
      </c>
      <c r="AB15" s="533" t="s">
        <v>251</v>
      </c>
      <c r="AC15" s="533" t="s">
        <v>251</v>
      </c>
      <c r="AD15" s="533" t="s">
        <v>251</v>
      </c>
      <c r="AE15" s="533" t="s">
        <v>251</v>
      </c>
      <c r="AF15" s="533" t="s">
        <v>251</v>
      </c>
      <c r="AG15" s="533" t="s">
        <v>251</v>
      </c>
      <c r="AH15" s="533" t="s">
        <v>251</v>
      </c>
      <c r="AI15" s="533" t="s">
        <v>251</v>
      </c>
      <c r="AJ15" s="533" t="s">
        <v>251</v>
      </c>
      <c r="AK15" s="533" t="s">
        <v>251</v>
      </c>
      <c r="AL15" s="533" t="s">
        <v>251</v>
      </c>
      <c r="AM15" s="533" t="s">
        <v>251</v>
      </c>
      <c r="AN15" s="533" t="s">
        <v>251</v>
      </c>
      <c r="AO15" s="533" t="s">
        <v>251</v>
      </c>
      <c r="AP15" s="533" t="s">
        <v>251</v>
      </c>
      <c r="AQ15" s="533" t="s">
        <v>251</v>
      </c>
      <c r="AR15" s="533" t="s">
        <v>251</v>
      </c>
      <c r="AS15" s="533" t="s">
        <v>251</v>
      </c>
      <c r="AT15" s="533" t="s">
        <v>251</v>
      </c>
      <c r="AU15" s="533" t="s">
        <v>251</v>
      </c>
      <c r="AV15" s="533" t="s">
        <v>251</v>
      </c>
      <c r="AW15" s="533" t="s">
        <v>251</v>
      </c>
      <c r="AX15" s="533" t="s">
        <v>251</v>
      </c>
      <c r="AY15" s="533" t="s">
        <v>251</v>
      </c>
      <c r="AZ15" s="533" t="s">
        <v>251</v>
      </c>
      <c r="BA15" s="533" t="s">
        <v>251</v>
      </c>
      <c r="BB15" s="533" t="s">
        <v>251</v>
      </c>
      <c r="BC15" s="533" t="s">
        <v>251</v>
      </c>
      <c r="BD15" s="533" t="s">
        <v>251</v>
      </c>
      <c r="BE15" s="533" t="s">
        <v>251</v>
      </c>
      <c r="BF15" s="533" t="s">
        <v>251</v>
      </c>
      <c r="BG15" s="533" t="s">
        <v>251</v>
      </c>
      <c r="BH15" s="533" t="s">
        <v>251</v>
      </c>
      <c r="BI15" s="533" t="s">
        <v>251</v>
      </c>
      <c r="BJ15" s="533" t="s">
        <v>251</v>
      </c>
      <c r="BK15" s="533" t="s">
        <v>251</v>
      </c>
      <c r="BL15" s="533" t="s">
        <v>251</v>
      </c>
      <c r="BM15" s="533" t="s">
        <v>251</v>
      </c>
      <c r="BN15" s="533" t="s">
        <v>251</v>
      </c>
      <c r="BO15" s="533" t="s">
        <v>251</v>
      </c>
      <c r="BP15" s="533" t="s">
        <v>251</v>
      </c>
      <c r="BQ15" s="533" t="s">
        <v>251</v>
      </c>
      <c r="BR15" s="533" t="s">
        <v>251</v>
      </c>
      <c r="BS15" s="533" t="s">
        <v>251</v>
      </c>
      <c r="BT15" s="533" t="s">
        <v>251</v>
      </c>
      <c r="BU15" s="533" t="s">
        <v>251</v>
      </c>
      <c r="BV15" s="533" t="s">
        <v>251</v>
      </c>
      <c r="BW15" s="533" t="s">
        <v>251</v>
      </c>
      <c r="BX15" s="533" t="s">
        <v>251</v>
      </c>
      <c r="BY15" s="533" t="s">
        <v>251</v>
      </c>
      <c r="BZ15" s="593"/>
      <c r="CA15" s="424"/>
      <c r="CB15" s="325" t="s">
        <v>581</v>
      </c>
      <c r="CC15" s="513"/>
    </row>
    <row r="16" spans="1:81" ht="22.5" x14ac:dyDescent="0.25">
      <c r="F16" s="425" t="s">
        <v>12</v>
      </c>
      <c r="G16" s="426" t="s">
        <v>370</v>
      </c>
      <c r="H16" s="408" t="s">
        <v>251</v>
      </c>
      <c r="I16" s="550" t="s">
        <v>1645</v>
      </c>
      <c r="J16" s="408" t="s">
        <v>251</v>
      </c>
      <c r="K16" s="533" t="s">
        <v>251</v>
      </c>
      <c r="L16" s="533" t="s">
        <v>251</v>
      </c>
      <c r="M16" s="533" t="s">
        <v>251</v>
      </c>
      <c r="N16" s="533" t="s">
        <v>251</v>
      </c>
      <c r="O16" s="533" t="s">
        <v>251</v>
      </c>
      <c r="P16" s="533" t="s">
        <v>251</v>
      </c>
      <c r="Q16" s="533" t="s">
        <v>251</v>
      </c>
      <c r="R16" s="533" t="s">
        <v>251</v>
      </c>
      <c r="S16" s="533" t="s">
        <v>251</v>
      </c>
      <c r="T16" s="533" t="s">
        <v>251</v>
      </c>
      <c r="U16" s="533" t="s">
        <v>251</v>
      </c>
      <c r="V16" s="533" t="s">
        <v>251</v>
      </c>
      <c r="W16" s="533" t="s">
        <v>251</v>
      </c>
      <c r="X16" s="533" t="s">
        <v>251</v>
      </c>
      <c r="Y16" s="533" t="s">
        <v>251</v>
      </c>
      <c r="Z16" s="533" t="s">
        <v>251</v>
      </c>
      <c r="AA16" s="533" t="s">
        <v>251</v>
      </c>
      <c r="AB16" s="533" t="s">
        <v>251</v>
      </c>
      <c r="AC16" s="533" t="s">
        <v>251</v>
      </c>
      <c r="AD16" s="533" t="s">
        <v>251</v>
      </c>
      <c r="AE16" s="533" t="s">
        <v>251</v>
      </c>
      <c r="AF16" s="533" t="s">
        <v>251</v>
      </c>
      <c r="AG16" s="533" t="s">
        <v>251</v>
      </c>
      <c r="AH16" s="533" t="s">
        <v>251</v>
      </c>
      <c r="AI16" s="533" t="s">
        <v>251</v>
      </c>
      <c r="AJ16" s="533" t="s">
        <v>251</v>
      </c>
      <c r="AK16" s="533" t="s">
        <v>251</v>
      </c>
      <c r="AL16" s="533" t="s">
        <v>251</v>
      </c>
      <c r="AM16" s="533" t="s">
        <v>251</v>
      </c>
      <c r="AN16" s="533" t="s">
        <v>251</v>
      </c>
      <c r="AO16" s="533" t="s">
        <v>251</v>
      </c>
      <c r="AP16" s="533" t="s">
        <v>251</v>
      </c>
      <c r="AQ16" s="533" t="s">
        <v>251</v>
      </c>
      <c r="AR16" s="533" t="s">
        <v>251</v>
      </c>
      <c r="AS16" s="533" t="s">
        <v>251</v>
      </c>
      <c r="AT16" s="533" t="s">
        <v>251</v>
      </c>
      <c r="AU16" s="533" t="s">
        <v>251</v>
      </c>
      <c r="AV16" s="533" t="s">
        <v>251</v>
      </c>
      <c r="AW16" s="533" t="s">
        <v>251</v>
      </c>
      <c r="AX16" s="533" t="s">
        <v>251</v>
      </c>
      <c r="AY16" s="533" t="s">
        <v>251</v>
      </c>
      <c r="AZ16" s="533" t="s">
        <v>251</v>
      </c>
      <c r="BA16" s="533" t="s">
        <v>251</v>
      </c>
      <c r="BB16" s="533" t="s">
        <v>251</v>
      </c>
      <c r="BC16" s="533" t="s">
        <v>251</v>
      </c>
      <c r="BD16" s="533" t="s">
        <v>251</v>
      </c>
      <c r="BE16" s="533" t="s">
        <v>251</v>
      </c>
      <c r="BF16" s="533" t="s">
        <v>251</v>
      </c>
      <c r="BG16" s="533" t="s">
        <v>251</v>
      </c>
      <c r="BH16" s="533" t="s">
        <v>251</v>
      </c>
      <c r="BI16" s="533" t="s">
        <v>251</v>
      </c>
      <c r="BJ16" s="533" t="s">
        <v>251</v>
      </c>
      <c r="BK16" s="533" t="s">
        <v>251</v>
      </c>
      <c r="BL16" s="533" t="s">
        <v>251</v>
      </c>
      <c r="BM16" s="533" t="s">
        <v>251</v>
      </c>
      <c r="BN16" s="533" t="s">
        <v>251</v>
      </c>
      <c r="BO16" s="533" t="s">
        <v>251</v>
      </c>
      <c r="BP16" s="533" t="s">
        <v>251</v>
      </c>
      <c r="BQ16" s="533" t="s">
        <v>251</v>
      </c>
      <c r="BR16" s="533" t="s">
        <v>251</v>
      </c>
      <c r="BS16" s="533" t="s">
        <v>251</v>
      </c>
      <c r="BT16" s="533" t="s">
        <v>251</v>
      </c>
      <c r="BU16" s="533" t="s">
        <v>251</v>
      </c>
      <c r="BV16" s="533" t="s">
        <v>251</v>
      </c>
      <c r="BW16" s="533" t="s">
        <v>251</v>
      </c>
      <c r="BX16" s="533" t="s">
        <v>251</v>
      </c>
      <c r="BY16" s="533" t="s">
        <v>251</v>
      </c>
      <c r="BZ16" s="593"/>
      <c r="CA16" s="424"/>
      <c r="CB16" s="325"/>
      <c r="CC16" s="513"/>
    </row>
    <row r="17" spans="1:81" ht="22.5" x14ac:dyDescent="0.25">
      <c r="F17" s="425" t="s">
        <v>13</v>
      </c>
      <c r="G17" s="426" t="s">
        <v>582</v>
      </c>
      <c r="H17" s="408" t="s">
        <v>251</v>
      </c>
      <c r="I17" s="282" t="s">
        <v>1647</v>
      </c>
      <c r="J17" s="282"/>
      <c r="K17" s="282" t="s">
        <v>1778</v>
      </c>
      <c r="L17" s="282" t="s">
        <v>1647</v>
      </c>
      <c r="M17" s="282" t="s">
        <v>1780</v>
      </c>
      <c r="N17" s="282" t="s">
        <v>1782</v>
      </c>
      <c r="O17" s="282" t="s">
        <v>1780</v>
      </c>
      <c r="P17" s="282" t="s">
        <v>1780</v>
      </c>
      <c r="Q17" s="282" t="s">
        <v>1780</v>
      </c>
      <c r="R17" s="282" t="s">
        <v>1780</v>
      </c>
      <c r="S17" s="282" t="s">
        <v>1780</v>
      </c>
      <c r="T17" s="282" t="s">
        <v>1782</v>
      </c>
      <c r="U17" s="282" t="s">
        <v>1786</v>
      </c>
      <c r="V17" s="282" t="s">
        <v>1778</v>
      </c>
      <c r="W17" s="282" t="s">
        <v>1782</v>
      </c>
      <c r="X17" s="282" t="s">
        <v>1789</v>
      </c>
      <c r="Y17" s="282" t="s">
        <v>1647</v>
      </c>
      <c r="Z17" s="282" t="s">
        <v>1782</v>
      </c>
      <c r="AA17" s="282" t="s">
        <v>1782</v>
      </c>
      <c r="AB17" s="282" t="s">
        <v>1782</v>
      </c>
      <c r="AC17" s="282" t="s">
        <v>1647</v>
      </c>
      <c r="AD17" s="282" t="s">
        <v>1778</v>
      </c>
      <c r="AE17" s="282" t="s">
        <v>1790</v>
      </c>
      <c r="AF17" s="282" t="s">
        <v>1782</v>
      </c>
      <c r="AG17" s="282" t="s">
        <v>1782</v>
      </c>
      <c r="AH17" s="282" t="s">
        <v>1647</v>
      </c>
      <c r="AI17" s="282" t="s">
        <v>1782</v>
      </c>
      <c r="AJ17" s="282" t="s">
        <v>1782</v>
      </c>
      <c r="AK17" s="282" t="s">
        <v>1782</v>
      </c>
      <c r="AL17" s="282" t="s">
        <v>1780</v>
      </c>
      <c r="AM17" s="282" t="s">
        <v>1780</v>
      </c>
      <c r="AN17" s="282" t="s">
        <v>1780</v>
      </c>
      <c r="AO17" s="282" t="s">
        <v>1780</v>
      </c>
      <c r="AP17" s="282" t="s">
        <v>1782</v>
      </c>
      <c r="AQ17" s="282" t="s">
        <v>1782</v>
      </c>
      <c r="AR17" s="282" t="s">
        <v>1780</v>
      </c>
      <c r="AS17" s="282" t="s">
        <v>1780</v>
      </c>
      <c r="AT17" s="282" t="s">
        <v>1780</v>
      </c>
      <c r="AU17" s="282" t="s">
        <v>1780</v>
      </c>
      <c r="AV17" s="282" t="s">
        <v>1780</v>
      </c>
      <c r="AW17" s="282" t="s">
        <v>1780</v>
      </c>
      <c r="AX17" s="282" t="s">
        <v>1780</v>
      </c>
      <c r="AY17" s="282" t="s">
        <v>1780</v>
      </c>
      <c r="AZ17" s="282" t="s">
        <v>1780</v>
      </c>
      <c r="BA17" s="282" t="s">
        <v>1780</v>
      </c>
      <c r="BB17" s="282" t="s">
        <v>1780</v>
      </c>
      <c r="BC17" s="282" t="s">
        <v>1785</v>
      </c>
      <c r="BD17" s="282" t="s">
        <v>1785</v>
      </c>
      <c r="BE17" s="282" t="s">
        <v>1785</v>
      </c>
      <c r="BF17" s="282" t="s">
        <v>1785</v>
      </c>
      <c r="BG17" s="282" t="s">
        <v>1785</v>
      </c>
      <c r="BH17" s="282" t="s">
        <v>1785</v>
      </c>
      <c r="BI17" s="282" t="s">
        <v>1785</v>
      </c>
      <c r="BJ17" s="282" t="s">
        <v>1780</v>
      </c>
      <c r="BK17" s="282" t="s">
        <v>1780</v>
      </c>
      <c r="BL17" s="282" t="s">
        <v>1780</v>
      </c>
      <c r="BM17" s="282" t="s">
        <v>1780</v>
      </c>
      <c r="BN17" s="282" t="s">
        <v>1780</v>
      </c>
      <c r="BO17" s="282" t="s">
        <v>1780</v>
      </c>
      <c r="BP17" s="282" t="s">
        <v>1780</v>
      </c>
      <c r="BQ17" s="282" t="s">
        <v>1780</v>
      </c>
      <c r="BR17" s="282" t="s">
        <v>1780</v>
      </c>
      <c r="BS17" s="282" t="s">
        <v>1780</v>
      </c>
      <c r="BT17" s="282" t="s">
        <v>1780</v>
      </c>
      <c r="BU17" s="282" t="s">
        <v>1780</v>
      </c>
      <c r="BV17" s="282" t="s">
        <v>1785</v>
      </c>
      <c r="BW17" s="282" t="s">
        <v>1782</v>
      </c>
      <c r="BX17" s="282" t="s">
        <v>1780</v>
      </c>
      <c r="BY17" s="282" t="s">
        <v>1782</v>
      </c>
      <c r="BZ17" s="593"/>
      <c r="CA17" s="424"/>
      <c r="CB17" s="325" t="s">
        <v>583</v>
      </c>
      <c r="CC17" s="513"/>
    </row>
    <row r="18" spans="1:81" ht="22.5" x14ac:dyDescent="0.25">
      <c r="F18" s="425" t="s">
        <v>31</v>
      </c>
      <c r="G18" s="426" t="s">
        <v>584</v>
      </c>
      <c r="H18" s="408" t="s">
        <v>251</v>
      </c>
      <c r="I18" s="282" t="s">
        <v>1648</v>
      </c>
      <c r="J18" s="282"/>
      <c r="K18" s="282" t="s">
        <v>1648</v>
      </c>
      <c r="L18" s="282" t="s">
        <v>1779</v>
      </c>
      <c r="M18" s="282" t="s">
        <v>1781</v>
      </c>
      <c r="N18" s="282" t="s">
        <v>1783</v>
      </c>
      <c r="O18" s="282" t="s">
        <v>1784</v>
      </c>
      <c r="P18" s="282" t="s">
        <v>1784</v>
      </c>
      <c r="Q18" s="282" t="s">
        <v>1784</v>
      </c>
      <c r="R18" s="282" t="s">
        <v>1784</v>
      </c>
      <c r="S18" s="282" t="s">
        <v>1784</v>
      </c>
      <c r="T18" s="282" t="s">
        <v>1784</v>
      </c>
      <c r="U18" s="282" t="s">
        <v>1648</v>
      </c>
      <c r="V18" s="282" t="s">
        <v>1787</v>
      </c>
      <c r="W18" s="282" t="s">
        <v>1788</v>
      </c>
      <c r="X18" s="282" t="s">
        <v>1648</v>
      </c>
      <c r="Y18" s="282" t="s">
        <v>1779</v>
      </c>
      <c r="Z18" s="282" t="s">
        <v>1788</v>
      </c>
      <c r="AA18" s="282" t="s">
        <v>1787</v>
      </c>
      <c r="AB18" s="282" t="s">
        <v>1781</v>
      </c>
      <c r="AC18" s="282" t="s">
        <v>1784</v>
      </c>
      <c r="AD18" s="282" t="s">
        <v>1787</v>
      </c>
      <c r="AE18" s="282" t="s">
        <v>1787</v>
      </c>
      <c r="AF18" s="282" t="s">
        <v>1781</v>
      </c>
      <c r="AG18" s="282" t="s">
        <v>1784</v>
      </c>
      <c r="AH18" s="282" t="s">
        <v>1791</v>
      </c>
      <c r="AI18" s="282" t="s">
        <v>1784</v>
      </c>
      <c r="AJ18" s="282" t="s">
        <v>1788</v>
      </c>
      <c r="AK18" s="282" t="s">
        <v>1648</v>
      </c>
      <c r="AL18" s="282" t="s">
        <v>1783</v>
      </c>
      <c r="AM18" s="282" t="s">
        <v>1784</v>
      </c>
      <c r="AN18" s="282" t="s">
        <v>1784</v>
      </c>
      <c r="AO18" s="282" t="s">
        <v>1784</v>
      </c>
      <c r="AP18" s="282" t="s">
        <v>1791</v>
      </c>
      <c r="AQ18" s="282" t="s">
        <v>1791</v>
      </c>
      <c r="AR18" s="282" t="s">
        <v>1784</v>
      </c>
      <c r="AS18" s="282" t="s">
        <v>1784</v>
      </c>
      <c r="AT18" s="282" t="s">
        <v>1784</v>
      </c>
      <c r="AU18" s="282" t="s">
        <v>1784</v>
      </c>
      <c r="AV18" s="282" t="s">
        <v>1784</v>
      </c>
      <c r="AW18" s="282" t="s">
        <v>1784</v>
      </c>
      <c r="AX18" s="282" t="s">
        <v>1784</v>
      </c>
      <c r="AY18" s="282" t="s">
        <v>1784</v>
      </c>
      <c r="AZ18" s="282" t="s">
        <v>1784</v>
      </c>
      <c r="BA18" s="282" t="s">
        <v>1784</v>
      </c>
      <c r="BB18" s="282" t="s">
        <v>1784</v>
      </c>
      <c r="BC18" s="282" t="s">
        <v>1781</v>
      </c>
      <c r="BD18" s="282" t="s">
        <v>1781</v>
      </c>
      <c r="BE18" s="282" t="s">
        <v>1781</v>
      </c>
      <c r="BF18" s="282" t="s">
        <v>1781</v>
      </c>
      <c r="BG18" s="282" t="s">
        <v>1781</v>
      </c>
      <c r="BH18" s="282" t="s">
        <v>1781</v>
      </c>
      <c r="BI18" s="282" t="s">
        <v>1781</v>
      </c>
      <c r="BJ18" s="282" t="s">
        <v>1781</v>
      </c>
      <c r="BK18" s="282" t="s">
        <v>1781</v>
      </c>
      <c r="BL18" s="282" t="s">
        <v>1781</v>
      </c>
      <c r="BM18" s="282" t="s">
        <v>1781</v>
      </c>
      <c r="BN18" s="282" t="s">
        <v>1781</v>
      </c>
      <c r="BO18" s="282" t="s">
        <v>1781</v>
      </c>
      <c r="BP18" s="282" t="s">
        <v>1781</v>
      </c>
      <c r="BQ18" s="282" t="s">
        <v>1781</v>
      </c>
      <c r="BR18" s="282" t="s">
        <v>1781</v>
      </c>
      <c r="BS18" s="282" t="s">
        <v>1781</v>
      </c>
      <c r="BT18" s="282" t="s">
        <v>1781</v>
      </c>
      <c r="BU18" s="282" t="s">
        <v>1784</v>
      </c>
      <c r="BV18" s="282" t="s">
        <v>1781</v>
      </c>
      <c r="BW18" s="282" t="s">
        <v>1783</v>
      </c>
      <c r="BX18" s="282" t="s">
        <v>1784</v>
      </c>
      <c r="BY18" s="282" t="s">
        <v>1648</v>
      </c>
      <c r="BZ18" s="593"/>
      <c r="CA18" s="424"/>
      <c r="CB18" s="325" t="s">
        <v>585</v>
      </c>
      <c r="CC18" s="513"/>
    </row>
    <row r="19" spans="1:81" ht="56.25" x14ac:dyDescent="0.25">
      <c r="F19" s="425" t="s">
        <v>32</v>
      </c>
      <c r="G19" s="426" t="s">
        <v>586</v>
      </c>
      <c r="H19" s="408" t="s">
        <v>424</v>
      </c>
      <c r="I19" s="428">
        <f>SUM(J19:BZ19)</f>
        <v>741632.41939218424</v>
      </c>
      <c r="J19" s="428">
        <f t="shared" ref="J19:AO19" si="0">SUMIF(List06_flag_year,"y",J20:J30)</f>
        <v>0</v>
      </c>
      <c r="K19" s="428">
        <f t="shared" si="0"/>
        <v>0</v>
      </c>
      <c r="L19" s="428">
        <f t="shared" si="0"/>
        <v>0</v>
      </c>
      <c r="M19" s="428">
        <f t="shared" si="0"/>
        <v>105343</v>
      </c>
      <c r="N19" s="428">
        <f t="shared" si="0"/>
        <v>50416.071038439703</v>
      </c>
      <c r="O19" s="428">
        <f t="shared" si="0"/>
        <v>10221.174999999999</v>
      </c>
      <c r="P19" s="428">
        <f t="shared" si="0"/>
        <v>250</v>
      </c>
      <c r="Q19" s="428">
        <f t="shared" si="0"/>
        <v>12152.279999999999</v>
      </c>
      <c r="R19" s="428">
        <f t="shared" si="0"/>
        <v>7991.5200776622896</v>
      </c>
      <c r="S19" s="428">
        <f t="shared" si="0"/>
        <v>650</v>
      </c>
      <c r="T19" s="428">
        <f t="shared" si="0"/>
        <v>2279.4538838980006</v>
      </c>
      <c r="U19" s="428">
        <f t="shared" si="0"/>
        <v>0</v>
      </c>
      <c r="V19" s="428">
        <f t="shared" si="0"/>
        <v>0</v>
      </c>
      <c r="W19" s="428">
        <f t="shared" si="0"/>
        <v>0</v>
      </c>
      <c r="X19" s="428">
        <f t="shared" si="0"/>
        <v>0</v>
      </c>
      <c r="Y19" s="428">
        <f t="shared" si="0"/>
        <v>0</v>
      </c>
      <c r="Z19" s="428">
        <f t="shared" si="0"/>
        <v>0</v>
      </c>
      <c r="AA19" s="428">
        <f t="shared" si="0"/>
        <v>44910.825000000012</v>
      </c>
      <c r="AB19" s="428">
        <f t="shared" si="0"/>
        <v>600</v>
      </c>
      <c r="AC19" s="428">
        <f t="shared" si="0"/>
        <v>15354.615750000026</v>
      </c>
      <c r="AD19" s="428">
        <f t="shared" si="0"/>
        <v>0</v>
      </c>
      <c r="AE19" s="428">
        <f t="shared" si="0"/>
        <v>0</v>
      </c>
      <c r="AF19" s="428">
        <f t="shared" si="0"/>
        <v>410.75215807909569</v>
      </c>
      <c r="AG19" s="428">
        <f t="shared" si="0"/>
        <v>51648.25</v>
      </c>
      <c r="AH19" s="428">
        <f t="shared" si="0"/>
        <v>0</v>
      </c>
      <c r="AI19" s="428">
        <f t="shared" si="0"/>
        <v>53684.729999999996</v>
      </c>
      <c r="AJ19" s="428">
        <f t="shared" si="0"/>
        <v>22700.946981525427</v>
      </c>
      <c r="AK19" s="428">
        <f t="shared" si="0"/>
        <v>0</v>
      </c>
      <c r="AL19" s="428">
        <f t="shared" si="0"/>
        <v>4851.5929715254251</v>
      </c>
      <c r="AM19" s="428">
        <f t="shared" si="0"/>
        <v>11200</v>
      </c>
      <c r="AN19" s="428">
        <f t="shared" si="0"/>
        <v>110730.53</v>
      </c>
      <c r="AO19" s="428">
        <f t="shared" si="0"/>
        <v>61544.380000000005</v>
      </c>
      <c r="AP19" s="428">
        <f t="shared" ref="AP19:BU19" si="1">SUMIF(List06_flag_year,"y",AP20:AP30)</f>
        <v>0</v>
      </c>
      <c r="AQ19" s="428">
        <f t="shared" si="1"/>
        <v>0</v>
      </c>
      <c r="AR19" s="428">
        <f t="shared" si="1"/>
        <v>26492.901218453881</v>
      </c>
      <c r="AS19" s="428">
        <f t="shared" si="1"/>
        <v>20421.32</v>
      </c>
      <c r="AT19" s="428">
        <f t="shared" si="1"/>
        <v>13755.48</v>
      </c>
      <c r="AU19" s="428">
        <f t="shared" si="1"/>
        <v>12457.34</v>
      </c>
      <c r="AV19" s="428">
        <f t="shared" si="1"/>
        <v>14067</v>
      </c>
      <c r="AW19" s="428">
        <f t="shared" si="1"/>
        <v>14400.564256393001</v>
      </c>
      <c r="AX19" s="428">
        <f t="shared" si="1"/>
        <v>8905.66</v>
      </c>
      <c r="AY19" s="428">
        <f t="shared" si="1"/>
        <v>7548.1299999999992</v>
      </c>
      <c r="AZ19" s="428">
        <f t="shared" si="1"/>
        <v>2363.87</v>
      </c>
      <c r="BA19" s="428">
        <f t="shared" si="1"/>
        <v>7608.02</v>
      </c>
      <c r="BB19" s="428">
        <f t="shared" si="1"/>
        <v>350</v>
      </c>
      <c r="BC19" s="428">
        <f t="shared" si="1"/>
        <v>0</v>
      </c>
      <c r="BD19" s="428">
        <f t="shared" si="1"/>
        <v>0</v>
      </c>
      <c r="BE19" s="428">
        <f t="shared" si="1"/>
        <v>0</v>
      </c>
      <c r="BF19" s="428">
        <f t="shared" si="1"/>
        <v>0</v>
      </c>
      <c r="BG19" s="428">
        <f t="shared" si="1"/>
        <v>0</v>
      </c>
      <c r="BH19" s="428">
        <f t="shared" si="1"/>
        <v>0</v>
      </c>
      <c r="BI19" s="428">
        <f t="shared" si="1"/>
        <v>0</v>
      </c>
      <c r="BJ19" s="428">
        <f t="shared" si="1"/>
        <v>360</v>
      </c>
      <c r="BK19" s="428">
        <f t="shared" si="1"/>
        <v>520</v>
      </c>
      <c r="BL19" s="428">
        <f t="shared" si="1"/>
        <v>1150</v>
      </c>
      <c r="BM19" s="428">
        <f t="shared" si="1"/>
        <v>1360</v>
      </c>
      <c r="BN19" s="428">
        <f t="shared" si="1"/>
        <v>1526</v>
      </c>
      <c r="BO19" s="428">
        <f t="shared" si="1"/>
        <v>953.33</v>
      </c>
      <c r="BP19" s="428">
        <f t="shared" si="1"/>
        <v>150</v>
      </c>
      <c r="BQ19" s="428">
        <f t="shared" si="1"/>
        <v>280</v>
      </c>
      <c r="BR19" s="428">
        <f t="shared" si="1"/>
        <v>1700</v>
      </c>
      <c r="BS19" s="428">
        <f t="shared" si="1"/>
        <v>2170</v>
      </c>
      <c r="BT19" s="428">
        <f t="shared" si="1"/>
        <v>1200</v>
      </c>
      <c r="BU19" s="428">
        <f t="shared" si="1"/>
        <v>5800</v>
      </c>
      <c r="BV19" s="428">
        <f>SUMIF(List06_flag_year,"y",BV20:BV30)</f>
        <v>0</v>
      </c>
      <c r="BW19" s="428">
        <f>SUMIF(List06_flag_year,"y",BW20:BW30)</f>
        <v>23358.5843362265</v>
      </c>
      <c r="BX19" s="428">
        <f>SUMIF(List06_flag_year,"y",BX20:BX30)</f>
        <v>2439</v>
      </c>
      <c r="BY19" s="428">
        <f>SUMIF(List06_flag_year,"y",BY20:BY30)</f>
        <v>3355.0967199810993</v>
      </c>
      <c r="BZ19" s="594"/>
      <c r="CA19" s="429"/>
      <c r="CB19" s="325" t="s">
        <v>587</v>
      </c>
      <c r="CC19" s="514"/>
    </row>
    <row r="20" spans="1:81" ht="33.75" x14ac:dyDescent="0.25">
      <c r="B20" s="761" t="s">
        <v>371</v>
      </c>
      <c r="F20" s="425" t="str">
        <f>B20</f>
        <v>8.0</v>
      </c>
      <c r="G20" s="517"/>
      <c r="H20" s="408" t="s">
        <v>424</v>
      </c>
      <c r="I20" s="428">
        <f t="shared" ref="I20:AN20" si="2">SUM(I21:I22)</f>
        <v>0</v>
      </c>
      <c r="J20" s="428">
        <f t="shared" si="2"/>
        <v>0</v>
      </c>
      <c r="K20" s="428">
        <f t="shared" si="2"/>
        <v>0</v>
      </c>
      <c r="L20" s="428">
        <f t="shared" si="2"/>
        <v>0</v>
      </c>
      <c r="M20" s="428">
        <f t="shared" si="2"/>
        <v>0</v>
      </c>
      <c r="N20" s="428">
        <f t="shared" si="2"/>
        <v>0</v>
      </c>
      <c r="O20" s="428">
        <f t="shared" si="2"/>
        <v>0</v>
      </c>
      <c r="P20" s="428">
        <f t="shared" si="2"/>
        <v>0</v>
      </c>
      <c r="Q20" s="428">
        <f t="shared" si="2"/>
        <v>0</v>
      </c>
      <c r="R20" s="428">
        <f t="shared" si="2"/>
        <v>0</v>
      </c>
      <c r="S20" s="428">
        <f t="shared" si="2"/>
        <v>0</v>
      </c>
      <c r="T20" s="428">
        <f t="shared" si="2"/>
        <v>0</v>
      </c>
      <c r="U20" s="428">
        <f t="shared" si="2"/>
        <v>0</v>
      </c>
      <c r="V20" s="428">
        <f t="shared" si="2"/>
        <v>0</v>
      </c>
      <c r="W20" s="428">
        <f t="shared" si="2"/>
        <v>0</v>
      </c>
      <c r="X20" s="428">
        <f t="shared" si="2"/>
        <v>0</v>
      </c>
      <c r="Y20" s="428">
        <f t="shared" si="2"/>
        <v>0</v>
      </c>
      <c r="Z20" s="428">
        <f t="shared" si="2"/>
        <v>0</v>
      </c>
      <c r="AA20" s="428">
        <f t="shared" si="2"/>
        <v>0</v>
      </c>
      <c r="AB20" s="428">
        <f t="shared" si="2"/>
        <v>0</v>
      </c>
      <c r="AC20" s="428">
        <f t="shared" si="2"/>
        <v>0</v>
      </c>
      <c r="AD20" s="428">
        <f t="shared" si="2"/>
        <v>0</v>
      </c>
      <c r="AE20" s="428">
        <f t="shared" si="2"/>
        <v>0</v>
      </c>
      <c r="AF20" s="428">
        <f t="shared" si="2"/>
        <v>0</v>
      </c>
      <c r="AG20" s="428">
        <f t="shared" si="2"/>
        <v>0</v>
      </c>
      <c r="AH20" s="428">
        <f t="shared" si="2"/>
        <v>0</v>
      </c>
      <c r="AI20" s="428">
        <f t="shared" si="2"/>
        <v>0</v>
      </c>
      <c r="AJ20" s="428">
        <f t="shared" si="2"/>
        <v>0</v>
      </c>
      <c r="AK20" s="428">
        <f t="shared" si="2"/>
        <v>0</v>
      </c>
      <c r="AL20" s="428">
        <f t="shared" si="2"/>
        <v>0</v>
      </c>
      <c r="AM20" s="428">
        <f t="shared" si="2"/>
        <v>0</v>
      </c>
      <c r="AN20" s="428">
        <f t="shared" si="2"/>
        <v>0</v>
      </c>
      <c r="AO20" s="428">
        <f t="shared" ref="AO20:BT20" si="3">SUM(AO21:AO22)</f>
        <v>0</v>
      </c>
      <c r="AP20" s="428">
        <f t="shared" si="3"/>
        <v>0</v>
      </c>
      <c r="AQ20" s="428">
        <f t="shared" si="3"/>
        <v>0</v>
      </c>
      <c r="AR20" s="428">
        <f t="shared" si="3"/>
        <v>0</v>
      </c>
      <c r="AS20" s="428">
        <f t="shared" si="3"/>
        <v>0</v>
      </c>
      <c r="AT20" s="428">
        <f t="shared" si="3"/>
        <v>0</v>
      </c>
      <c r="AU20" s="428">
        <f t="shared" si="3"/>
        <v>0</v>
      </c>
      <c r="AV20" s="428">
        <f t="shared" si="3"/>
        <v>0</v>
      </c>
      <c r="AW20" s="428">
        <f t="shared" si="3"/>
        <v>0</v>
      </c>
      <c r="AX20" s="428">
        <f t="shared" si="3"/>
        <v>0</v>
      </c>
      <c r="AY20" s="428">
        <f t="shared" si="3"/>
        <v>0</v>
      </c>
      <c r="AZ20" s="428">
        <f t="shared" si="3"/>
        <v>0</v>
      </c>
      <c r="BA20" s="428">
        <f t="shared" si="3"/>
        <v>0</v>
      </c>
      <c r="BB20" s="428">
        <f t="shared" si="3"/>
        <v>0</v>
      </c>
      <c r="BC20" s="428">
        <f t="shared" si="3"/>
        <v>0</v>
      </c>
      <c r="BD20" s="428">
        <f t="shared" si="3"/>
        <v>0</v>
      </c>
      <c r="BE20" s="428">
        <f t="shared" si="3"/>
        <v>0</v>
      </c>
      <c r="BF20" s="428">
        <f t="shared" si="3"/>
        <v>0</v>
      </c>
      <c r="BG20" s="428">
        <f t="shared" si="3"/>
        <v>0</v>
      </c>
      <c r="BH20" s="428">
        <f t="shared" si="3"/>
        <v>0</v>
      </c>
      <c r="BI20" s="428">
        <f t="shared" si="3"/>
        <v>0</v>
      </c>
      <c r="BJ20" s="428">
        <f t="shared" si="3"/>
        <v>0</v>
      </c>
      <c r="BK20" s="428">
        <f t="shared" si="3"/>
        <v>0</v>
      </c>
      <c r="BL20" s="428">
        <f t="shared" si="3"/>
        <v>0</v>
      </c>
      <c r="BM20" s="428">
        <f t="shared" si="3"/>
        <v>0</v>
      </c>
      <c r="BN20" s="428">
        <f t="shared" si="3"/>
        <v>0</v>
      </c>
      <c r="BO20" s="428">
        <f t="shared" si="3"/>
        <v>0</v>
      </c>
      <c r="BP20" s="428">
        <f t="shared" si="3"/>
        <v>0</v>
      </c>
      <c r="BQ20" s="428">
        <f t="shared" si="3"/>
        <v>0</v>
      </c>
      <c r="BR20" s="428">
        <f t="shared" si="3"/>
        <v>0</v>
      </c>
      <c r="BS20" s="428">
        <f t="shared" si="3"/>
        <v>0</v>
      </c>
      <c r="BT20" s="428">
        <f t="shared" si="3"/>
        <v>0</v>
      </c>
      <c r="BU20" s="428">
        <f>SUM(BU21:BU22)</f>
        <v>0</v>
      </c>
      <c r="BV20" s="428">
        <f>SUM(BV21:BV22)</f>
        <v>0</v>
      </c>
      <c r="BW20" s="428">
        <f>SUM(BW21:BW22)</f>
        <v>0</v>
      </c>
      <c r="BX20" s="428">
        <f>SUM(BX21:BX22)</f>
        <v>0</v>
      </c>
      <c r="BY20" s="428">
        <f>SUM(BY21:BY22)</f>
        <v>0</v>
      </c>
      <c r="BZ20" s="594" t="s">
        <v>61</v>
      </c>
      <c r="CA20" s="429"/>
      <c r="CB20" s="325" t="s">
        <v>588</v>
      </c>
      <c r="CC20" s="514"/>
    </row>
    <row r="21" spans="1:81" ht="45" x14ac:dyDescent="0.25">
      <c r="B21" s="761"/>
      <c r="C21" s="191">
        <v>1</v>
      </c>
      <c r="F21" s="430" t="str">
        <f>B20&amp;"."&amp;C21</f>
        <v>8.0.1</v>
      </c>
      <c r="G21" s="547"/>
      <c r="H21" s="431" t="s">
        <v>424</v>
      </c>
      <c r="I21" s="504"/>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94" t="s">
        <v>372</v>
      </c>
      <c r="CA21" s="429"/>
      <c r="CB21" s="325" t="s">
        <v>589</v>
      </c>
      <c r="CC21" s="514"/>
    </row>
    <row r="22" spans="1:81" ht="18.75" x14ac:dyDescent="0.25">
      <c r="B22" s="761"/>
      <c r="F22" s="432"/>
      <c r="G22" s="433" t="s">
        <v>373</v>
      </c>
      <c r="H22" s="434"/>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595"/>
      <c r="CA22" s="429"/>
      <c r="CB22" s="325"/>
      <c r="CC22" s="514"/>
    </row>
    <row r="23" spans="1:81" ht="33.75" x14ac:dyDescent="0.25">
      <c r="B23" s="761" t="s">
        <v>374</v>
      </c>
      <c r="D23" s="169"/>
      <c r="F23" s="436" t="str">
        <f>B23</f>
        <v>8.1</v>
      </c>
      <c r="G23" s="517">
        <v>2019</v>
      </c>
      <c r="H23" s="437" t="s">
        <v>424</v>
      </c>
      <c r="I23" s="438">
        <f t="shared" ref="I23:AN23" si="4">SUM(I24:I29)</f>
        <v>741632.41939218447</v>
      </c>
      <c r="J23" s="428">
        <f t="shared" si="4"/>
        <v>0</v>
      </c>
      <c r="K23" s="428">
        <f t="shared" si="4"/>
        <v>0</v>
      </c>
      <c r="L23" s="428">
        <f t="shared" si="4"/>
        <v>0</v>
      </c>
      <c r="M23" s="428">
        <f t="shared" si="4"/>
        <v>105343</v>
      </c>
      <c r="N23" s="428">
        <f t="shared" si="4"/>
        <v>50416.071038439703</v>
      </c>
      <c r="O23" s="428">
        <f t="shared" si="4"/>
        <v>10221.174999999999</v>
      </c>
      <c r="P23" s="428">
        <f t="shared" si="4"/>
        <v>250</v>
      </c>
      <c r="Q23" s="428">
        <f t="shared" si="4"/>
        <v>12152.279999999999</v>
      </c>
      <c r="R23" s="428">
        <f t="shared" si="4"/>
        <v>7991.5200776622896</v>
      </c>
      <c r="S23" s="428">
        <f t="shared" si="4"/>
        <v>650</v>
      </c>
      <c r="T23" s="428">
        <f t="shared" si="4"/>
        <v>2279.4538838980006</v>
      </c>
      <c r="U23" s="428">
        <f t="shared" si="4"/>
        <v>0</v>
      </c>
      <c r="V23" s="428">
        <f t="shared" si="4"/>
        <v>0</v>
      </c>
      <c r="W23" s="428">
        <f t="shared" si="4"/>
        <v>0</v>
      </c>
      <c r="X23" s="428">
        <f t="shared" si="4"/>
        <v>0</v>
      </c>
      <c r="Y23" s="428">
        <f t="shared" si="4"/>
        <v>0</v>
      </c>
      <c r="Z23" s="428">
        <f t="shared" si="4"/>
        <v>0</v>
      </c>
      <c r="AA23" s="428">
        <f t="shared" si="4"/>
        <v>44910.825000000012</v>
      </c>
      <c r="AB23" s="428">
        <f t="shared" si="4"/>
        <v>600</v>
      </c>
      <c r="AC23" s="428">
        <f t="shared" si="4"/>
        <v>15354.615750000026</v>
      </c>
      <c r="AD23" s="428">
        <f t="shared" si="4"/>
        <v>0</v>
      </c>
      <c r="AE23" s="428">
        <f t="shared" si="4"/>
        <v>0</v>
      </c>
      <c r="AF23" s="428">
        <f t="shared" si="4"/>
        <v>410.75215807909569</v>
      </c>
      <c r="AG23" s="428">
        <f t="shared" si="4"/>
        <v>51648.25</v>
      </c>
      <c r="AH23" s="428">
        <f t="shared" si="4"/>
        <v>0</v>
      </c>
      <c r="AI23" s="428">
        <f t="shared" si="4"/>
        <v>53684.729999999996</v>
      </c>
      <c r="AJ23" s="428">
        <f t="shared" si="4"/>
        <v>22700.946981525427</v>
      </c>
      <c r="AK23" s="428">
        <f t="shared" si="4"/>
        <v>0</v>
      </c>
      <c r="AL23" s="428">
        <f t="shared" si="4"/>
        <v>4851.5929715254251</v>
      </c>
      <c r="AM23" s="428">
        <f t="shared" si="4"/>
        <v>11200</v>
      </c>
      <c r="AN23" s="428">
        <f t="shared" si="4"/>
        <v>110730.53</v>
      </c>
      <c r="AO23" s="428">
        <f t="shared" ref="AO23:BT23" si="5">SUM(AO24:AO29)</f>
        <v>61544.380000000005</v>
      </c>
      <c r="AP23" s="428">
        <f t="shared" si="5"/>
        <v>0</v>
      </c>
      <c r="AQ23" s="428">
        <f t="shared" si="5"/>
        <v>0</v>
      </c>
      <c r="AR23" s="428">
        <f t="shared" si="5"/>
        <v>26492.901218453881</v>
      </c>
      <c r="AS23" s="428">
        <f t="shared" si="5"/>
        <v>20421.32</v>
      </c>
      <c r="AT23" s="428">
        <f t="shared" si="5"/>
        <v>13755.48</v>
      </c>
      <c r="AU23" s="428">
        <f t="shared" si="5"/>
        <v>12457.34</v>
      </c>
      <c r="AV23" s="428">
        <f t="shared" si="5"/>
        <v>14067</v>
      </c>
      <c r="AW23" s="428">
        <f t="shared" si="5"/>
        <v>14400.564256393001</v>
      </c>
      <c r="AX23" s="428">
        <f t="shared" si="5"/>
        <v>8905.66</v>
      </c>
      <c r="AY23" s="428">
        <f t="shared" si="5"/>
        <v>7548.1299999999992</v>
      </c>
      <c r="AZ23" s="428">
        <f t="shared" si="5"/>
        <v>2363.87</v>
      </c>
      <c r="BA23" s="428">
        <f t="shared" si="5"/>
        <v>7608.02</v>
      </c>
      <c r="BB23" s="428">
        <f t="shared" si="5"/>
        <v>350</v>
      </c>
      <c r="BC23" s="428">
        <f t="shared" si="5"/>
        <v>0</v>
      </c>
      <c r="BD23" s="428">
        <f t="shared" si="5"/>
        <v>0</v>
      </c>
      <c r="BE23" s="428">
        <f t="shared" si="5"/>
        <v>0</v>
      </c>
      <c r="BF23" s="428">
        <f t="shared" si="5"/>
        <v>0</v>
      </c>
      <c r="BG23" s="428">
        <f t="shared" si="5"/>
        <v>0</v>
      </c>
      <c r="BH23" s="428">
        <f t="shared" si="5"/>
        <v>0</v>
      </c>
      <c r="BI23" s="428">
        <f t="shared" si="5"/>
        <v>0</v>
      </c>
      <c r="BJ23" s="428">
        <f t="shared" si="5"/>
        <v>360</v>
      </c>
      <c r="BK23" s="428">
        <f t="shared" si="5"/>
        <v>520</v>
      </c>
      <c r="BL23" s="428">
        <f t="shared" si="5"/>
        <v>1150</v>
      </c>
      <c r="BM23" s="428">
        <f t="shared" si="5"/>
        <v>1360</v>
      </c>
      <c r="BN23" s="428">
        <f t="shared" si="5"/>
        <v>1526</v>
      </c>
      <c r="BO23" s="428">
        <f t="shared" si="5"/>
        <v>953.33</v>
      </c>
      <c r="BP23" s="428">
        <f t="shared" si="5"/>
        <v>150</v>
      </c>
      <c r="BQ23" s="428">
        <f t="shared" si="5"/>
        <v>280</v>
      </c>
      <c r="BR23" s="428">
        <f t="shared" si="5"/>
        <v>1700</v>
      </c>
      <c r="BS23" s="428">
        <f t="shared" si="5"/>
        <v>2170</v>
      </c>
      <c r="BT23" s="428">
        <f t="shared" si="5"/>
        <v>1200</v>
      </c>
      <c r="BU23" s="428">
        <f>SUM(BU24:BU29)</f>
        <v>5800</v>
      </c>
      <c r="BV23" s="428">
        <f>SUM(BV24:BV29)</f>
        <v>0</v>
      </c>
      <c r="BW23" s="428">
        <f>SUM(BW24:BW29)</f>
        <v>23358.5843362265</v>
      </c>
      <c r="BX23" s="428">
        <f>SUM(BX24:BX29)</f>
        <v>2439</v>
      </c>
      <c r="BY23" s="428">
        <f>SUM(BY24:BY29)</f>
        <v>3355.0967199810993</v>
      </c>
      <c r="BZ23" s="594" t="s">
        <v>61</v>
      </c>
      <c r="CA23" s="429"/>
      <c r="CB23" s="325" t="s">
        <v>588</v>
      </c>
      <c r="CC23" s="514"/>
    </row>
    <row r="24" spans="1:81" ht="45" x14ac:dyDescent="0.25">
      <c r="B24" s="761"/>
      <c r="C24" s="191">
        <v>1</v>
      </c>
      <c r="F24" s="439" t="str">
        <f>B23&amp;"."&amp;C24</f>
        <v>8.1.1</v>
      </c>
      <c r="G24" s="547" t="s">
        <v>602</v>
      </c>
      <c r="H24" s="408" t="s">
        <v>424</v>
      </c>
      <c r="I24" s="504">
        <f>SUM(K24:BY24)</f>
        <v>189303.49999999997</v>
      </c>
      <c r="J24" s="5"/>
      <c r="K24" s="5">
        <v>0</v>
      </c>
      <c r="L24" s="5">
        <v>0</v>
      </c>
      <c r="M24" s="5">
        <v>105343</v>
      </c>
      <c r="N24" s="5">
        <v>50416.071038439703</v>
      </c>
      <c r="O24" s="5">
        <v>10221.174999999999</v>
      </c>
      <c r="P24" s="5">
        <v>250</v>
      </c>
      <c r="Q24" s="5">
        <v>12152.279999999999</v>
      </c>
      <c r="R24" s="5">
        <v>7991.5200776622896</v>
      </c>
      <c r="S24" s="5">
        <v>650</v>
      </c>
      <c r="T24" s="5">
        <v>2279.4538838980006</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94" t="s">
        <v>372</v>
      </c>
      <c r="CA24" s="429"/>
      <c r="CB24" s="325" t="s">
        <v>589</v>
      </c>
      <c r="CC24" s="514"/>
    </row>
    <row r="25" spans="1:81" s="486" customFormat="1" ht="45" x14ac:dyDescent="0.25">
      <c r="A25" s="493"/>
      <c r="B25" s="761"/>
      <c r="C25" s="493">
        <v>2</v>
      </c>
      <c r="D25" s="493"/>
      <c r="E25" s="169" t="s">
        <v>1616</v>
      </c>
      <c r="F25" s="430" t="str">
        <f>$B$23&amp;"."&amp;$C$25</f>
        <v>8.1.2</v>
      </c>
      <c r="G25" s="547" t="s">
        <v>595</v>
      </c>
      <c r="H25" s="431" t="s">
        <v>424</v>
      </c>
      <c r="I25" s="504">
        <f>SUM(K25:BY25)</f>
        <v>0</v>
      </c>
      <c r="J25" s="5"/>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94" t="s">
        <v>372</v>
      </c>
      <c r="CA25" s="429"/>
      <c r="CB25" s="325" t="s">
        <v>589</v>
      </c>
      <c r="CC25" s="514"/>
    </row>
    <row r="26" spans="1:81" s="486" customFormat="1" ht="45" x14ac:dyDescent="0.25">
      <c r="A26" s="493"/>
      <c r="B26" s="761"/>
      <c r="C26" s="493">
        <v>3</v>
      </c>
      <c r="D26" s="493"/>
      <c r="E26" s="169" t="s">
        <v>1616</v>
      </c>
      <c r="F26" s="430" t="str">
        <f>$B$23&amp;"."&amp;$C$26</f>
        <v>8.1.3</v>
      </c>
      <c r="G26" s="547" t="s">
        <v>597</v>
      </c>
      <c r="H26" s="431" t="s">
        <v>424</v>
      </c>
      <c r="I26" s="504">
        <f>SUM(K26:BY26)</f>
        <v>0</v>
      </c>
      <c r="J26" s="5"/>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94" t="s">
        <v>372</v>
      </c>
      <c r="CA26" s="429"/>
      <c r="CB26" s="325" t="s">
        <v>589</v>
      </c>
      <c r="CC26" s="514"/>
    </row>
    <row r="27" spans="1:81" s="486" customFormat="1" ht="45" x14ac:dyDescent="0.25">
      <c r="A27" s="493"/>
      <c r="B27" s="761"/>
      <c r="C27" s="493">
        <v>4</v>
      </c>
      <c r="D27" s="493"/>
      <c r="E27" s="169" t="s">
        <v>1616</v>
      </c>
      <c r="F27" s="430" t="str">
        <f>$B$23&amp;"."&amp;$C$27</f>
        <v>8.1.4</v>
      </c>
      <c r="G27" s="547" t="s">
        <v>601</v>
      </c>
      <c r="H27" s="431" t="s">
        <v>424</v>
      </c>
      <c r="I27" s="504">
        <f>SUM(K27:BY27)</f>
        <v>371768.67658978415</v>
      </c>
      <c r="J27" s="5"/>
      <c r="K27" s="5">
        <v>0</v>
      </c>
      <c r="L27" s="5">
        <v>0</v>
      </c>
      <c r="M27" s="5">
        <v>0</v>
      </c>
      <c r="N27" s="5">
        <v>0</v>
      </c>
      <c r="O27" s="5">
        <v>0</v>
      </c>
      <c r="P27" s="5">
        <v>0</v>
      </c>
      <c r="Q27" s="5">
        <v>0</v>
      </c>
      <c r="R27" s="5">
        <v>0</v>
      </c>
      <c r="S27" s="5">
        <v>0</v>
      </c>
      <c r="T27" s="5">
        <v>0</v>
      </c>
      <c r="U27" s="5">
        <v>0</v>
      </c>
      <c r="V27" s="5">
        <v>0</v>
      </c>
      <c r="W27" s="5">
        <v>0</v>
      </c>
      <c r="X27" s="5">
        <v>0</v>
      </c>
      <c r="Y27" s="5">
        <v>0</v>
      </c>
      <c r="Z27" s="5">
        <v>0</v>
      </c>
      <c r="AA27" s="5">
        <v>44910.825000000012</v>
      </c>
      <c r="AB27" s="5">
        <v>600</v>
      </c>
      <c r="AC27" s="5">
        <v>15354.615750000026</v>
      </c>
      <c r="AD27" s="5">
        <v>0</v>
      </c>
      <c r="AE27" s="5">
        <v>0</v>
      </c>
      <c r="AF27" s="5">
        <v>410.75215807909569</v>
      </c>
      <c r="AG27" s="5">
        <v>51648.25</v>
      </c>
      <c r="AH27" s="5">
        <v>0</v>
      </c>
      <c r="AI27" s="5">
        <v>53684.729999999996</v>
      </c>
      <c r="AJ27" s="5">
        <v>22700.946981525427</v>
      </c>
      <c r="AK27" s="5">
        <v>0</v>
      </c>
      <c r="AL27" s="5">
        <v>4851.5929715254251</v>
      </c>
      <c r="AM27" s="5">
        <v>11200</v>
      </c>
      <c r="AN27" s="5">
        <v>10730.52999999965</v>
      </c>
      <c r="AO27" s="5">
        <v>1544.3800000000047</v>
      </c>
      <c r="AP27" s="5">
        <v>0</v>
      </c>
      <c r="AQ27" s="5">
        <v>0</v>
      </c>
      <c r="AR27" s="5">
        <v>5932.6584160538805</v>
      </c>
      <c r="AS27" s="5">
        <v>20421.32</v>
      </c>
      <c r="AT27" s="5">
        <v>13755.48</v>
      </c>
      <c r="AU27" s="5">
        <v>12457.34</v>
      </c>
      <c r="AV27" s="5">
        <v>14067</v>
      </c>
      <c r="AW27" s="5">
        <v>14400.564256393001</v>
      </c>
      <c r="AX27" s="5">
        <v>8905.66</v>
      </c>
      <c r="AY27" s="5">
        <v>7548.1299999999992</v>
      </c>
      <c r="AZ27" s="5">
        <v>2363.87</v>
      </c>
      <c r="BA27" s="5">
        <v>7608.02</v>
      </c>
      <c r="BB27" s="5">
        <v>350</v>
      </c>
      <c r="BC27" s="5">
        <v>0</v>
      </c>
      <c r="BD27" s="5">
        <v>0</v>
      </c>
      <c r="BE27" s="5">
        <v>0</v>
      </c>
      <c r="BF27" s="5">
        <v>0</v>
      </c>
      <c r="BG27" s="5">
        <v>0</v>
      </c>
      <c r="BH27" s="5">
        <v>0</v>
      </c>
      <c r="BI27" s="5">
        <v>0</v>
      </c>
      <c r="BJ27" s="5">
        <v>360</v>
      </c>
      <c r="BK27" s="5">
        <v>520</v>
      </c>
      <c r="BL27" s="5">
        <v>1150</v>
      </c>
      <c r="BM27" s="5">
        <v>1360</v>
      </c>
      <c r="BN27" s="5">
        <v>1526</v>
      </c>
      <c r="BO27" s="5">
        <v>953.33</v>
      </c>
      <c r="BP27" s="5">
        <v>150</v>
      </c>
      <c r="BQ27" s="5">
        <v>280</v>
      </c>
      <c r="BR27" s="5">
        <v>1700</v>
      </c>
      <c r="BS27" s="5">
        <v>2170</v>
      </c>
      <c r="BT27" s="5">
        <v>1200</v>
      </c>
      <c r="BU27" s="5">
        <v>5800</v>
      </c>
      <c r="BV27" s="5">
        <v>0</v>
      </c>
      <c r="BW27" s="5">
        <v>23358.5843362265</v>
      </c>
      <c r="BX27" s="5">
        <v>2439</v>
      </c>
      <c r="BY27" s="5">
        <v>3355.0967199810993</v>
      </c>
      <c r="BZ27" s="594" t="s">
        <v>372</v>
      </c>
      <c r="CA27" s="429"/>
      <c r="CB27" s="325" t="s">
        <v>589</v>
      </c>
      <c r="CC27" s="514"/>
    </row>
    <row r="28" spans="1:81" s="486" customFormat="1" ht="45" x14ac:dyDescent="0.25">
      <c r="A28" s="493"/>
      <c r="B28" s="761"/>
      <c r="C28" s="493">
        <v>5</v>
      </c>
      <c r="D28" s="493"/>
      <c r="E28" s="169" t="s">
        <v>1616</v>
      </c>
      <c r="F28" s="430" t="str">
        <f>$B$23&amp;"."&amp;$C$28</f>
        <v>8.1.5</v>
      </c>
      <c r="G28" s="547" t="s">
        <v>591</v>
      </c>
      <c r="H28" s="431" t="s">
        <v>424</v>
      </c>
      <c r="I28" s="504">
        <f>SUM(K28:BY28)</f>
        <v>180560.24280240035</v>
      </c>
      <c r="J28" s="5"/>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100000.00000000035</v>
      </c>
      <c r="AO28" s="5">
        <v>60000</v>
      </c>
      <c r="AP28" s="5">
        <v>0</v>
      </c>
      <c r="AQ28" s="5">
        <v>0</v>
      </c>
      <c r="AR28" s="5">
        <v>20560.2428024</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94" t="s">
        <v>372</v>
      </c>
      <c r="CA28" s="429"/>
      <c r="CB28" s="325" t="s">
        <v>589</v>
      </c>
      <c r="CC28" s="514"/>
    </row>
    <row r="29" spans="1:81" ht="18.75" x14ac:dyDescent="0.25">
      <c r="B29" s="761"/>
      <c r="F29" s="440"/>
      <c r="G29" s="433" t="s">
        <v>373</v>
      </c>
      <c r="H29" s="434"/>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595"/>
      <c r="CA29" s="429"/>
      <c r="CB29" s="325"/>
      <c r="CC29" s="514"/>
    </row>
    <row r="30" spans="1:81" ht="18.75" x14ac:dyDescent="0.25">
      <c r="F30" s="532"/>
      <c r="G30" s="522" t="s">
        <v>375</v>
      </c>
      <c r="H30" s="522"/>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521"/>
      <c r="BU30" s="521"/>
      <c r="BV30" s="521"/>
      <c r="BW30" s="521"/>
      <c r="BX30" s="521"/>
      <c r="BY30" s="521"/>
      <c r="BZ30" s="595"/>
      <c r="CA30" s="442"/>
      <c r="CB30" s="325"/>
      <c r="CC30" s="514"/>
    </row>
    <row r="31" spans="1:81" ht="18.75" x14ac:dyDescent="0.25">
      <c r="F31" s="329" t="s">
        <v>354</v>
      </c>
      <c r="G31" s="529" t="s">
        <v>376</v>
      </c>
      <c r="H31" s="528" t="s">
        <v>251</v>
      </c>
      <c r="I31" s="528" t="s">
        <v>251</v>
      </c>
      <c r="J31" s="528" t="s">
        <v>251</v>
      </c>
      <c r="K31" s="637" t="s">
        <v>251</v>
      </c>
      <c r="L31" s="637" t="s">
        <v>251</v>
      </c>
      <c r="M31" s="637" t="s">
        <v>251</v>
      </c>
      <c r="N31" s="637" t="s">
        <v>251</v>
      </c>
      <c r="O31" s="637" t="s">
        <v>251</v>
      </c>
      <c r="P31" s="637" t="s">
        <v>251</v>
      </c>
      <c r="Q31" s="637" t="s">
        <v>251</v>
      </c>
      <c r="R31" s="637" t="s">
        <v>251</v>
      </c>
      <c r="S31" s="637" t="s">
        <v>251</v>
      </c>
      <c r="T31" s="637" t="s">
        <v>251</v>
      </c>
      <c r="U31" s="637" t="s">
        <v>251</v>
      </c>
      <c r="V31" s="637" t="s">
        <v>251</v>
      </c>
      <c r="W31" s="637" t="s">
        <v>251</v>
      </c>
      <c r="X31" s="637" t="s">
        <v>251</v>
      </c>
      <c r="Y31" s="637" t="s">
        <v>251</v>
      </c>
      <c r="Z31" s="637" t="s">
        <v>251</v>
      </c>
      <c r="AA31" s="637" t="s">
        <v>251</v>
      </c>
      <c r="AB31" s="637" t="s">
        <v>251</v>
      </c>
      <c r="AC31" s="637" t="s">
        <v>251</v>
      </c>
      <c r="AD31" s="637" t="s">
        <v>251</v>
      </c>
      <c r="AE31" s="637" t="s">
        <v>251</v>
      </c>
      <c r="AF31" s="637" t="s">
        <v>251</v>
      </c>
      <c r="AG31" s="637" t="s">
        <v>251</v>
      </c>
      <c r="AH31" s="637" t="s">
        <v>251</v>
      </c>
      <c r="AI31" s="637" t="s">
        <v>251</v>
      </c>
      <c r="AJ31" s="637" t="s">
        <v>251</v>
      </c>
      <c r="AK31" s="637" t="s">
        <v>251</v>
      </c>
      <c r="AL31" s="637" t="s">
        <v>251</v>
      </c>
      <c r="AM31" s="637" t="s">
        <v>251</v>
      </c>
      <c r="AN31" s="637" t="s">
        <v>251</v>
      </c>
      <c r="AO31" s="637" t="s">
        <v>251</v>
      </c>
      <c r="AP31" s="637" t="s">
        <v>251</v>
      </c>
      <c r="AQ31" s="637" t="s">
        <v>251</v>
      </c>
      <c r="AR31" s="637" t="s">
        <v>251</v>
      </c>
      <c r="AS31" s="637" t="s">
        <v>251</v>
      </c>
      <c r="AT31" s="637" t="s">
        <v>251</v>
      </c>
      <c r="AU31" s="637" t="s">
        <v>251</v>
      </c>
      <c r="AV31" s="637" t="s">
        <v>251</v>
      </c>
      <c r="AW31" s="637" t="s">
        <v>251</v>
      </c>
      <c r="AX31" s="637" t="s">
        <v>251</v>
      </c>
      <c r="AY31" s="637" t="s">
        <v>251</v>
      </c>
      <c r="AZ31" s="637" t="s">
        <v>251</v>
      </c>
      <c r="BA31" s="637" t="s">
        <v>251</v>
      </c>
      <c r="BB31" s="637" t="s">
        <v>251</v>
      </c>
      <c r="BC31" s="637" t="s">
        <v>251</v>
      </c>
      <c r="BD31" s="637" t="s">
        <v>251</v>
      </c>
      <c r="BE31" s="637" t="s">
        <v>251</v>
      </c>
      <c r="BF31" s="637" t="s">
        <v>251</v>
      </c>
      <c r="BG31" s="637" t="s">
        <v>251</v>
      </c>
      <c r="BH31" s="637" t="s">
        <v>251</v>
      </c>
      <c r="BI31" s="637" t="s">
        <v>251</v>
      </c>
      <c r="BJ31" s="637" t="s">
        <v>251</v>
      </c>
      <c r="BK31" s="637" t="s">
        <v>251</v>
      </c>
      <c r="BL31" s="637" t="s">
        <v>251</v>
      </c>
      <c r="BM31" s="637" t="s">
        <v>251</v>
      </c>
      <c r="BN31" s="637" t="s">
        <v>251</v>
      </c>
      <c r="BO31" s="637" t="s">
        <v>251</v>
      </c>
      <c r="BP31" s="637" t="s">
        <v>251</v>
      </c>
      <c r="BQ31" s="637" t="s">
        <v>251</v>
      </c>
      <c r="BR31" s="637" t="s">
        <v>251</v>
      </c>
      <c r="BS31" s="637" t="s">
        <v>251</v>
      </c>
      <c r="BT31" s="637" t="s">
        <v>251</v>
      </c>
      <c r="BU31" s="637" t="s">
        <v>251</v>
      </c>
      <c r="BV31" s="637" t="s">
        <v>251</v>
      </c>
      <c r="BW31" s="637" t="s">
        <v>251</v>
      </c>
      <c r="BX31" s="637" t="s">
        <v>251</v>
      </c>
      <c r="BY31" s="637" t="s">
        <v>251</v>
      </c>
      <c r="BZ31" s="596"/>
      <c r="CA31" s="442"/>
      <c r="CB31" s="325"/>
      <c r="CC31" s="514"/>
    </row>
    <row r="32" spans="1:81" ht="18.75" x14ac:dyDescent="0.25">
      <c r="A32" s="443"/>
      <c r="B32" s="443"/>
      <c r="F32" s="329" t="s">
        <v>377</v>
      </c>
      <c r="G32" s="530" t="s">
        <v>378</v>
      </c>
      <c r="H32" s="528" t="s">
        <v>251</v>
      </c>
      <c r="I32" s="528" t="s">
        <v>251</v>
      </c>
      <c r="J32" s="528" t="s">
        <v>251</v>
      </c>
      <c r="K32" s="637" t="s">
        <v>251</v>
      </c>
      <c r="L32" s="637" t="s">
        <v>251</v>
      </c>
      <c r="M32" s="637" t="s">
        <v>251</v>
      </c>
      <c r="N32" s="637" t="s">
        <v>251</v>
      </c>
      <c r="O32" s="637" t="s">
        <v>251</v>
      </c>
      <c r="P32" s="637" t="s">
        <v>251</v>
      </c>
      <c r="Q32" s="637" t="s">
        <v>251</v>
      </c>
      <c r="R32" s="637" t="s">
        <v>251</v>
      </c>
      <c r="S32" s="637" t="s">
        <v>251</v>
      </c>
      <c r="T32" s="637" t="s">
        <v>251</v>
      </c>
      <c r="U32" s="637" t="s">
        <v>251</v>
      </c>
      <c r="V32" s="637" t="s">
        <v>251</v>
      </c>
      <c r="W32" s="637" t="s">
        <v>251</v>
      </c>
      <c r="X32" s="637" t="s">
        <v>251</v>
      </c>
      <c r="Y32" s="637" t="s">
        <v>251</v>
      </c>
      <c r="Z32" s="637" t="s">
        <v>251</v>
      </c>
      <c r="AA32" s="637" t="s">
        <v>251</v>
      </c>
      <c r="AB32" s="637" t="s">
        <v>251</v>
      </c>
      <c r="AC32" s="637" t="s">
        <v>251</v>
      </c>
      <c r="AD32" s="637" t="s">
        <v>251</v>
      </c>
      <c r="AE32" s="637" t="s">
        <v>251</v>
      </c>
      <c r="AF32" s="637" t="s">
        <v>251</v>
      </c>
      <c r="AG32" s="637" t="s">
        <v>251</v>
      </c>
      <c r="AH32" s="637" t="s">
        <v>251</v>
      </c>
      <c r="AI32" s="637" t="s">
        <v>251</v>
      </c>
      <c r="AJ32" s="637" t="s">
        <v>251</v>
      </c>
      <c r="AK32" s="637" t="s">
        <v>251</v>
      </c>
      <c r="AL32" s="637" t="s">
        <v>251</v>
      </c>
      <c r="AM32" s="637" t="s">
        <v>251</v>
      </c>
      <c r="AN32" s="637" t="s">
        <v>251</v>
      </c>
      <c r="AO32" s="637" t="s">
        <v>251</v>
      </c>
      <c r="AP32" s="637" t="s">
        <v>251</v>
      </c>
      <c r="AQ32" s="637" t="s">
        <v>251</v>
      </c>
      <c r="AR32" s="637" t="s">
        <v>251</v>
      </c>
      <c r="AS32" s="637" t="s">
        <v>251</v>
      </c>
      <c r="AT32" s="637" t="s">
        <v>251</v>
      </c>
      <c r="AU32" s="637" t="s">
        <v>251</v>
      </c>
      <c r="AV32" s="637" t="s">
        <v>251</v>
      </c>
      <c r="AW32" s="637" t="s">
        <v>251</v>
      </c>
      <c r="AX32" s="637" t="s">
        <v>251</v>
      </c>
      <c r="AY32" s="637" t="s">
        <v>251</v>
      </c>
      <c r="AZ32" s="637" t="s">
        <v>251</v>
      </c>
      <c r="BA32" s="637" t="s">
        <v>251</v>
      </c>
      <c r="BB32" s="637" t="s">
        <v>251</v>
      </c>
      <c r="BC32" s="637" t="s">
        <v>251</v>
      </c>
      <c r="BD32" s="637" t="s">
        <v>251</v>
      </c>
      <c r="BE32" s="637" t="s">
        <v>251</v>
      </c>
      <c r="BF32" s="637" t="s">
        <v>251</v>
      </c>
      <c r="BG32" s="637" t="s">
        <v>251</v>
      </c>
      <c r="BH32" s="637" t="s">
        <v>251</v>
      </c>
      <c r="BI32" s="637" t="s">
        <v>251</v>
      </c>
      <c r="BJ32" s="637" t="s">
        <v>251</v>
      </c>
      <c r="BK32" s="637" t="s">
        <v>251</v>
      </c>
      <c r="BL32" s="637" t="s">
        <v>251</v>
      </c>
      <c r="BM32" s="637" t="s">
        <v>251</v>
      </c>
      <c r="BN32" s="637" t="s">
        <v>251</v>
      </c>
      <c r="BO32" s="637" t="s">
        <v>251</v>
      </c>
      <c r="BP32" s="637" t="s">
        <v>251</v>
      </c>
      <c r="BQ32" s="637" t="s">
        <v>251</v>
      </c>
      <c r="BR32" s="637" t="s">
        <v>251</v>
      </c>
      <c r="BS32" s="637" t="s">
        <v>251</v>
      </c>
      <c r="BT32" s="637" t="s">
        <v>251</v>
      </c>
      <c r="BU32" s="637" t="s">
        <v>251</v>
      </c>
      <c r="BV32" s="637" t="s">
        <v>251</v>
      </c>
      <c r="BW32" s="637" t="s">
        <v>251</v>
      </c>
      <c r="BX32" s="637" t="s">
        <v>251</v>
      </c>
      <c r="BY32" s="637" t="s">
        <v>251</v>
      </c>
      <c r="BZ32" s="596"/>
      <c r="CA32" s="442"/>
      <c r="CB32" s="325"/>
      <c r="CC32" s="514"/>
    </row>
    <row r="33" spans="1:81" ht="18.75" x14ac:dyDescent="0.25">
      <c r="A33" s="443"/>
      <c r="B33" s="443"/>
      <c r="F33" s="329" t="s">
        <v>380</v>
      </c>
      <c r="G33" s="531" t="s">
        <v>381</v>
      </c>
      <c r="H33" s="528" t="s">
        <v>379</v>
      </c>
      <c r="I33" s="537">
        <v>0</v>
      </c>
      <c r="J33" s="537">
        <v>0</v>
      </c>
      <c r="K33" s="537">
        <v>0</v>
      </c>
      <c r="L33" s="537">
        <v>0</v>
      </c>
      <c r="M33" s="537">
        <v>0</v>
      </c>
      <c r="N33" s="537">
        <v>0</v>
      </c>
      <c r="O33" s="537">
        <v>0</v>
      </c>
      <c r="P33" s="537">
        <v>0</v>
      </c>
      <c r="Q33" s="537">
        <v>0</v>
      </c>
      <c r="R33" s="537">
        <v>0</v>
      </c>
      <c r="S33" s="537">
        <v>0</v>
      </c>
      <c r="T33" s="537">
        <v>0</v>
      </c>
      <c r="U33" s="537">
        <v>0</v>
      </c>
      <c r="V33" s="537">
        <v>0</v>
      </c>
      <c r="W33" s="537">
        <v>0</v>
      </c>
      <c r="X33" s="537">
        <v>0</v>
      </c>
      <c r="Y33" s="537">
        <v>0</v>
      </c>
      <c r="Z33" s="537">
        <v>0</v>
      </c>
      <c r="AA33" s="537">
        <v>0</v>
      </c>
      <c r="AB33" s="537">
        <v>0</v>
      </c>
      <c r="AC33" s="537">
        <v>0</v>
      </c>
      <c r="AD33" s="537">
        <v>0</v>
      </c>
      <c r="AE33" s="537">
        <v>0</v>
      </c>
      <c r="AF33" s="537">
        <v>0</v>
      </c>
      <c r="AG33" s="537">
        <v>0</v>
      </c>
      <c r="AH33" s="537">
        <v>0</v>
      </c>
      <c r="AI33" s="537">
        <v>0</v>
      </c>
      <c r="AJ33" s="537">
        <v>0</v>
      </c>
      <c r="AK33" s="537">
        <v>0</v>
      </c>
      <c r="AL33" s="537">
        <v>0</v>
      </c>
      <c r="AM33" s="537">
        <v>0</v>
      </c>
      <c r="AN33" s="537">
        <v>0</v>
      </c>
      <c r="AO33" s="537">
        <v>0</v>
      </c>
      <c r="AP33" s="537">
        <v>0</v>
      </c>
      <c r="AQ33" s="537">
        <v>0</v>
      </c>
      <c r="AR33" s="537">
        <v>0</v>
      </c>
      <c r="AS33" s="537">
        <v>0</v>
      </c>
      <c r="AT33" s="537">
        <v>0</v>
      </c>
      <c r="AU33" s="537">
        <v>0</v>
      </c>
      <c r="AV33" s="537">
        <v>0</v>
      </c>
      <c r="AW33" s="537">
        <v>0</v>
      </c>
      <c r="AX33" s="537">
        <v>0</v>
      </c>
      <c r="AY33" s="537">
        <v>0</v>
      </c>
      <c r="AZ33" s="537">
        <v>0</v>
      </c>
      <c r="BA33" s="537">
        <v>0</v>
      </c>
      <c r="BB33" s="537">
        <v>0</v>
      </c>
      <c r="BC33" s="537">
        <v>0</v>
      </c>
      <c r="BD33" s="537">
        <v>0</v>
      </c>
      <c r="BE33" s="537">
        <v>0</v>
      </c>
      <c r="BF33" s="537">
        <v>0</v>
      </c>
      <c r="BG33" s="537">
        <v>0</v>
      </c>
      <c r="BH33" s="537">
        <v>0</v>
      </c>
      <c r="BI33" s="537">
        <v>0</v>
      </c>
      <c r="BJ33" s="537">
        <v>0</v>
      </c>
      <c r="BK33" s="537">
        <v>0</v>
      </c>
      <c r="BL33" s="537">
        <v>0</v>
      </c>
      <c r="BM33" s="537">
        <v>0</v>
      </c>
      <c r="BN33" s="537">
        <v>0</v>
      </c>
      <c r="BO33" s="537">
        <v>0</v>
      </c>
      <c r="BP33" s="537">
        <v>0</v>
      </c>
      <c r="BQ33" s="537">
        <v>0</v>
      </c>
      <c r="BR33" s="537">
        <v>0</v>
      </c>
      <c r="BS33" s="537">
        <v>0</v>
      </c>
      <c r="BT33" s="537">
        <v>0</v>
      </c>
      <c r="BU33" s="537">
        <v>0</v>
      </c>
      <c r="BV33" s="537">
        <v>0</v>
      </c>
      <c r="BW33" s="537">
        <v>0</v>
      </c>
      <c r="BX33" s="537">
        <v>0</v>
      </c>
      <c r="BY33" s="537">
        <v>0</v>
      </c>
      <c r="BZ33" s="596"/>
      <c r="CA33" s="442"/>
      <c r="CB33" s="325"/>
      <c r="CC33" s="514"/>
    </row>
    <row r="34" spans="1:81" ht="18.75" x14ac:dyDescent="0.25">
      <c r="A34" s="443"/>
      <c r="B34" s="443"/>
      <c r="F34" s="329" t="s">
        <v>382</v>
      </c>
      <c r="G34" s="531" t="s">
        <v>383</v>
      </c>
      <c r="H34" s="528" t="s">
        <v>379</v>
      </c>
      <c r="I34" s="537">
        <v>0</v>
      </c>
      <c r="J34" s="537">
        <v>0</v>
      </c>
      <c r="K34" s="537">
        <v>0</v>
      </c>
      <c r="L34" s="537">
        <v>0</v>
      </c>
      <c r="M34" s="537">
        <v>0</v>
      </c>
      <c r="N34" s="537">
        <v>0</v>
      </c>
      <c r="O34" s="537">
        <v>0</v>
      </c>
      <c r="P34" s="537">
        <v>0</v>
      </c>
      <c r="Q34" s="537">
        <v>0</v>
      </c>
      <c r="R34" s="537">
        <v>0</v>
      </c>
      <c r="S34" s="537">
        <v>0</v>
      </c>
      <c r="T34" s="537">
        <v>0</v>
      </c>
      <c r="U34" s="537">
        <v>0</v>
      </c>
      <c r="V34" s="537">
        <v>0</v>
      </c>
      <c r="W34" s="537">
        <v>0</v>
      </c>
      <c r="X34" s="537">
        <v>0</v>
      </c>
      <c r="Y34" s="537">
        <v>0</v>
      </c>
      <c r="Z34" s="537">
        <v>0</v>
      </c>
      <c r="AA34" s="537">
        <v>0</v>
      </c>
      <c r="AB34" s="537">
        <v>0</v>
      </c>
      <c r="AC34" s="537">
        <v>0</v>
      </c>
      <c r="AD34" s="537">
        <v>0</v>
      </c>
      <c r="AE34" s="537">
        <v>0</v>
      </c>
      <c r="AF34" s="537">
        <v>0</v>
      </c>
      <c r="AG34" s="537">
        <v>0</v>
      </c>
      <c r="AH34" s="537">
        <v>0</v>
      </c>
      <c r="AI34" s="537">
        <v>0</v>
      </c>
      <c r="AJ34" s="537">
        <v>0</v>
      </c>
      <c r="AK34" s="537">
        <v>0</v>
      </c>
      <c r="AL34" s="537">
        <v>0</v>
      </c>
      <c r="AM34" s="537">
        <v>0</v>
      </c>
      <c r="AN34" s="537">
        <v>0</v>
      </c>
      <c r="AO34" s="537">
        <v>0</v>
      </c>
      <c r="AP34" s="537">
        <v>0</v>
      </c>
      <c r="AQ34" s="537">
        <v>0</v>
      </c>
      <c r="AR34" s="537">
        <v>0</v>
      </c>
      <c r="AS34" s="537">
        <v>0</v>
      </c>
      <c r="AT34" s="537">
        <v>0</v>
      </c>
      <c r="AU34" s="537">
        <v>0</v>
      </c>
      <c r="AV34" s="537">
        <v>0</v>
      </c>
      <c r="AW34" s="537">
        <v>0</v>
      </c>
      <c r="AX34" s="537">
        <v>0</v>
      </c>
      <c r="AY34" s="537">
        <v>0</v>
      </c>
      <c r="AZ34" s="537">
        <v>0</v>
      </c>
      <c r="BA34" s="537">
        <v>0</v>
      </c>
      <c r="BB34" s="537">
        <v>0</v>
      </c>
      <c r="BC34" s="537">
        <v>0</v>
      </c>
      <c r="BD34" s="537">
        <v>0</v>
      </c>
      <c r="BE34" s="537">
        <v>0</v>
      </c>
      <c r="BF34" s="537">
        <v>0</v>
      </c>
      <c r="BG34" s="537">
        <v>0</v>
      </c>
      <c r="BH34" s="537">
        <v>0</v>
      </c>
      <c r="BI34" s="537">
        <v>0</v>
      </c>
      <c r="BJ34" s="537">
        <v>0</v>
      </c>
      <c r="BK34" s="537">
        <v>0</v>
      </c>
      <c r="BL34" s="537">
        <v>0</v>
      </c>
      <c r="BM34" s="537">
        <v>0</v>
      </c>
      <c r="BN34" s="537">
        <v>0</v>
      </c>
      <c r="BO34" s="537">
        <v>0</v>
      </c>
      <c r="BP34" s="537">
        <v>0</v>
      </c>
      <c r="BQ34" s="537">
        <v>0</v>
      </c>
      <c r="BR34" s="537">
        <v>0</v>
      </c>
      <c r="BS34" s="537">
        <v>0</v>
      </c>
      <c r="BT34" s="537">
        <v>0</v>
      </c>
      <c r="BU34" s="537">
        <v>0</v>
      </c>
      <c r="BV34" s="537">
        <v>0</v>
      </c>
      <c r="BW34" s="537">
        <v>0</v>
      </c>
      <c r="BX34" s="537">
        <v>0</v>
      </c>
      <c r="BY34" s="537">
        <v>0</v>
      </c>
      <c r="BZ34" s="596"/>
      <c r="CA34" s="442"/>
      <c r="CB34" s="325"/>
      <c r="CC34" s="514"/>
    </row>
    <row r="35" spans="1:81" ht="18.75" x14ac:dyDescent="0.15">
      <c r="A35" s="443"/>
      <c r="B35" s="443"/>
      <c r="F35" s="329" t="s">
        <v>384</v>
      </c>
      <c r="G35" s="530" t="s">
        <v>385</v>
      </c>
      <c r="H35" s="528" t="s">
        <v>251</v>
      </c>
      <c r="I35" s="528" t="s">
        <v>251</v>
      </c>
      <c r="J35" s="528" t="s">
        <v>251</v>
      </c>
      <c r="K35" s="637" t="s">
        <v>251</v>
      </c>
      <c r="L35" s="637" t="s">
        <v>251</v>
      </c>
      <c r="M35" s="637" t="s">
        <v>251</v>
      </c>
      <c r="N35" s="637" t="s">
        <v>251</v>
      </c>
      <c r="O35" s="637" t="s">
        <v>251</v>
      </c>
      <c r="P35" s="637" t="s">
        <v>251</v>
      </c>
      <c r="Q35" s="637" t="s">
        <v>251</v>
      </c>
      <c r="R35" s="637" t="s">
        <v>251</v>
      </c>
      <c r="S35" s="637" t="s">
        <v>251</v>
      </c>
      <c r="T35" s="637" t="s">
        <v>251</v>
      </c>
      <c r="U35" s="637" t="s">
        <v>251</v>
      </c>
      <c r="V35" s="637" t="s">
        <v>251</v>
      </c>
      <c r="W35" s="637" t="s">
        <v>251</v>
      </c>
      <c r="X35" s="637" t="s">
        <v>251</v>
      </c>
      <c r="Y35" s="637" t="s">
        <v>251</v>
      </c>
      <c r="Z35" s="637" t="s">
        <v>251</v>
      </c>
      <c r="AA35" s="637" t="s">
        <v>251</v>
      </c>
      <c r="AB35" s="637" t="s">
        <v>251</v>
      </c>
      <c r="AC35" s="637" t="s">
        <v>251</v>
      </c>
      <c r="AD35" s="637" t="s">
        <v>251</v>
      </c>
      <c r="AE35" s="637" t="s">
        <v>251</v>
      </c>
      <c r="AF35" s="637" t="s">
        <v>251</v>
      </c>
      <c r="AG35" s="637" t="s">
        <v>251</v>
      </c>
      <c r="AH35" s="637" t="s">
        <v>251</v>
      </c>
      <c r="AI35" s="637" t="s">
        <v>251</v>
      </c>
      <c r="AJ35" s="637" t="s">
        <v>251</v>
      </c>
      <c r="AK35" s="637" t="s">
        <v>251</v>
      </c>
      <c r="AL35" s="637" t="s">
        <v>251</v>
      </c>
      <c r="AM35" s="637" t="s">
        <v>251</v>
      </c>
      <c r="AN35" s="637" t="s">
        <v>251</v>
      </c>
      <c r="AO35" s="637" t="s">
        <v>251</v>
      </c>
      <c r="AP35" s="637" t="s">
        <v>251</v>
      </c>
      <c r="AQ35" s="637" t="s">
        <v>251</v>
      </c>
      <c r="AR35" s="637" t="s">
        <v>251</v>
      </c>
      <c r="AS35" s="637" t="s">
        <v>251</v>
      </c>
      <c r="AT35" s="637" t="s">
        <v>251</v>
      </c>
      <c r="AU35" s="637" t="s">
        <v>251</v>
      </c>
      <c r="AV35" s="637" t="s">
        <v>251</v>
      </c>
      <c r="AW35" s="637" t="s">
        <v>251</v>
      </c>
      <c r="AX35" s="637" t="s">
        <v>251</v>
      </c>
      <c r="AY35" s="637" t="s">
        <v>251</v>
      </c>
      <c r="AZ35" s="637" t="s">
        <v>251</v>
      </c>
      <c r="BA35" s="637" t="s">
        <v>251</v>
      </c>
      <c r="BB35" s="637" t="s">
        <v>251</v>
      </c>
      <c r="BC35" s="637" t="s">
        <v>251</v>
      </c>
      <c r="BD35" s="637" t="s">
        <v>251</v>
      </c>
      <c r="BE35" s="637" t="s">
        <v>251</v>
      </c>
      <c r="BF35" s="637" t="s">
        <v>251</v>
      </c>
      <c r="BG35" s="637" t="s">
        <v>251</v>
      </c>
      <c r="BH35" s="637" t="s">
        <v>251</v>
      </c>
      <c r="BI35" s="637" t="s">
        <v>251</v>
      </c>
      <c r="BJ35" s="637" t="s">
        <v>251</v>
      </c>
      <c r="BK35" s="637" t="s">
        <v>251</v>
      </c>
      <c r="BL35" s="637" t="s">
        <v>251</v>
      </c>
      <c r="BM35" s="637" t="s">
        <v>251</v>
      </c>
      <c r="BN35" s="637" t="s">
        <v>251</v>
      </c>
      <c r="BO35" s="637" t="s">
        <v>251</v>
      </c>
      <c r="BP35" s="637" t="s">
        <v>251</v>
      </c>
      <c r="BQ35" s="637" t="s">
        <v>251</v>
      </c>
      <c r="BR35" s="637" t="s">
        <v>251</v>
      </c>
      <c r="BS35" s="637" t="s">
        <v>251</v>
      </c>
      <c r="BT35" s="637" t="s">
        <v>251</v>
      </c>
      <c r="BU35" s="637" t="s">
        <v>251</v>
      </c>
      <c r="BV35" s="637" t="s">
        <v>251</v>
      </c>
      <c r="BW35" s="637" t="s">
        <v>251</v>
      </c>
      <c r="BX35" s="637" t="s">
        <v>251</v>
      </c>
      <c r="BY35" s="637" t="s">
        <v>251</v>
      </c>
      <c r="BZ35" s="596"/>
      <c r="CA35" s="442"/>
      <c r="CB35" s="325"/>
      <c r="CC35" s="455"/>
    </row>
    <row r="36" spans="1:81" ht="22.5" x14ac:dyDescent="0.15">
      <c r="A36" s="443"/>
      <c r="B36" s="443"/>
      <c r="F36" s="329" t="s">
        <v>386</v>
      </c>
      <c r="G36" s="531" t="s">
        <v>381</v>
      </c>
      <c r="H36" s="528" t="s">
        <v>607</v>
      </c>
      <c r="I36" s="537">
        <v>0</v>
      </c>
      <c r="J36" s="537">
        <v>0</v>
      </c>
      <c r="K36" s="537">
        <v>0</v>
      </c>
      <c r="L36" s="537">
        <v>0</v>
      </c>
      <c r="M36" s="537">
        <v>0</v>
      </c>
      <c r="N36" s="537">
        <v>0</v>
      </c>
      <c r="O36" s="537">
        <v>0</v>
      </c>
      <c r="P36" s="537">
        <v>0</v>
      </c>
      <c r="Q36" s="537">
        <v>0</v>
      </c>
      <c r="R36" s="537">
        <v>0</v>
      </c>
      <c r="S36" s="537">
        <v>0</v>
      </c>
      <c r="T36" s="537">
        <v>0</v>
      </c>
      <c r="U36" s="537">
        <v>0</v>
      </c>
      <c r="V36" s="537">
        <v>0</v>
      </c>
      <c r="W36" s="537">
        <v>0</v>
      </c>
      <c r="X36" s="537">
        <v>0</v>
      </c>
      <c r="Y36" s="537">
        <v>0</v>
      </c>
      <c r="Z36" s="537">
        <v>0</v>
      </c>
      <c r="AA36" s="537">
        <v>0</v>
      </c>
      <c r="AB36" s="537">
        <v>0</v>
      </c>
      <c r="AC36" s="537">
        <v>0</v>
      </c>
      <c r="AD36" s="537">
        <v>0</v>
      </c>
      <c r="AE36" s="537">
        <v>0</v>
      </c>
      <c r="AF36" s="537">
        <v>0</v>
      </c>
      <c r="AG36" s="537">
        <v>0</v>
      </c>
      <c r="AH36" s="537">
        <v>0</v>
      </c>
      <c r="AI36" s="537">
        <v>0</v>
      </c>
      <c r="AJ36" s="537">
        <v>0</v>
      </c>
      <c r="AK36" s="537">
        <v>0</v>
      </c>
      <c r="AL36" s="537">
        <v>0</v>
      </c>
      <c r="AM36" s="537">
        <v>0</v>
      </c>
      <c r="AN36" s="537">
        <v>0</v>
      </c>
      <c r="AO36" s="537">
        <v>0</v>
      </c>
      <c r="AP36" s="537">
        <v>0</v>
      </c>
      <c r="AQ36" s="537">
        <v>0</v>
      </c>
      <c r="AR36" s="537">
        <v>0</v>
      </c>
      <c r="AS36" s="537">
        <v>0</v>
      </c>
      <c r="AT36" s="537">
        <v>0</v>
      </c>
      <c r="AU36" s="537">
        <v>0</v>
      </c>
      <c r="AV36" s="537">
        <v>0</v>
      </c>
      <c r="AW36" s="537">
        <v>0</v>
      </c>
      <c r="AX36" s="537">
        <v>0</v>
      </c>
      <c r="AY36" s="537">
        <v>0</v>
      </c>
      <c r="AZ36" s="537">
        <v>0</v>
      </c>
      <c r="BA36" s="537">
        <v>0</v>
      </c>
      <c r="BB36" s="537">
        <v>0</v>
      </c>
      <c r="BC36" s="537">
        <v>0</v>
      </c>
      <c r="BD36" s="537">
        <v>0</v>
      </c>
      <c r="BE36" s="537">
        <v>0</v>
      </c>
      <c r="BF36" s="537">
        <v>0</v>
      </c>
      <c r="BG36" s="537">
        <v>0</v>
      </c>
      <c r="BH36" s="537">
        <v>0</v>
      </c>
      <c r="BI36" s="537">
        <v>0</v>
      </c>
      <c r="BJ36" s="537">
        <v>0</v>
      </c>
      <c r="BK36" s="537">
        <v>0</v>
      </c>
      <c r="BL36" s="537">
        <v>0</v>
      </c>
      <c r="BM36" s="537">
        <v>0</v>
      </c>
      <c r="BN36" s="537">
        <v>0</v>
      </c>
      <c r="BO36" s="537">
        <v>0</v>
      </c>
      <c r="BP36" s="537">
        <v>0</v>
      </c>
      <c r="BQ36" s="537">
        <v>0</v>
      </c>
      <c r="BR36" s="537">
        <v>0</v>
      </c>
      <c r="BS36" s="537">
        <v>0</v>
      </c>
      <c r="BT36" s="537">
        <v>0</v>
      </c>
      <c r="BU36" s="537">
        <v>0</v>
      </c>
      <c r="BV36" s="537">
        <v>0</v>
      </c>
      <c r="BW36" s="537">
        <v>0</v>
      </c>
      <c r="BX36" s="537">
        <v>0</v>
      </c>
      <c r="BY36" s="537">
        <v>0</v>
      </c>
      <c r="BZ36" s="596"/>
      <c r="CA36" s="442"/>
      <c r="CB36" s="325" t="s">
        <v>615</v>
      </c>
      <c r="CC36" s="455"/>
    </row>
    <row r="37" spans="1:81" ht="33.75" x14ac:dyDescent="0.15">
      <c r="A37" s="443"/>
      <c r="B37" s="443"/>
      <c r="F37" s="329" t="s">
        <v>387</v>
      </c>
      <c r="G37" s="531" t="s">
        <v>383</v>
      </c>
      <c r="H37" s="528" t="s">
        <v>607</v>
      </c>
      <c r="I37" s="537">
        <v>0</v>
      </c>
      <c r="J37" s="537">
        <v>0</v>
      </c>
      <c r="K37" s="537">
        <v>0</v>
      </c>
      <c r="L37" s="537">
        <v>0</v>
      </c>
      <c r="M37" s="537">
        <v>0</v>
      </c>
      <c r="N37" s="537">
        <v>0</v>
      </c>
      <c r="O37" s="537">
        <v>0</v>
      </c>
      <c r="P37" s="537">
        <v>0</v>
      </c>
      <c r="Q37" s="537">
        <v>0</v>
      </c>
      <c r="R37" s="537">
        <v>0</v>
      </c>
      <c r="S37" s="537">
        <v>0</v>
      </c>
      <c r="T37" s="537">
        <v>0</v>
      </c>
      <c r="U37" s="537">
        <v>0</v>
      </c>
      <c r="V37" s="537">
        <v>0</v>
      </c>
      <c r="W37" s="537">
        <v>0</v>
      </c>
      <c r="X37" s="537">
        <v>0</v>
      </c>
      <c r="Y37" s="537">
        <v>0</v>
      </c>
      <c r="Z37" s="537">
        <v>0</v>
      </c>
      <c r="AA37" s="537">
        <v>0</v>
      </c>
      <c r="AB37" s="537">
        <v>0</v>
      </c>
      <c r="AC37" s="537">
        <v>0</v>
      </c>
      <c r="AD37" s="537">
        <v>0</v>
      </c>
      <c r="AE37" s="537">
        <v>0</v>
      </c>
      <c r="AF37" s="537">
        <v>0</v>
      </c>
      <c r="AG37" s="537">
        <v>0</v>
      </c>
      <c r="AH37" s="537">
        <v>0</v>
      </c>
      <c r="AI37" s="537">
        <v>0</v>
      </c>
      <c r="AJ37" s="537">
        <v>0</v>
      </c>
      <c r="AK37" s="537">
        <v>0</v>
      </c>
      <c r="AL37" s="537">
        <v>0</v>
      </c>
      <c r="AM37" s="537">
        <v>0</v>
      </c>
      <c r="AN37" s="537">
        <v>0</v>
      </c>
      <c r="AO37" s="537">
        <v>0</v>
      </c>
      <c r="AP37" s="537">
        <v>0</v>
      </c>
      <c r="AQ37" s="537">
        <v>0</v>
      </c>
      <c r="AR37" s="537">
        <v>0</v>
      </c>
      <c r="AS37" s="537">
        <v>0</v>
      </c>
      <c r="AT37" s="537">
        <v>0</v>
      </c>
      <c r="AU37" s="537">
        <v>0</v>
      </c>
      <c r="AV37" s="537">
        <v>0</v>
      </c>
      <c r="AW37" s="537">
        <v>0</v>
      </c>
      <c r="AX37" s="537">
        <v>0</v>
      </c>
      <c r="AY37" s="537">
        <v>0</v>
      </c>
      <c r="AZ37" s="537">
        <v>0</v>
      </c>
      <c r="BA37" s="537">
        <v>0</v>
      </c>
      <c r="BB37" s="537">
        <v>0</v>
      </c>
      <c r="BC37" s="537">
        <v>0</v>
      </c>
      <c r="BD37" s="537">
        <v>0</v>
      </c>
      <c r="BE37" s="537">
        <v>0</v>
      </c>
      <c r="BF37" s="537">
        <v>0</v>
      </c>
      <c r="BG37" s="537">
        <v>0</v>
      </c>
      <c r="BH37" s="537">
        <v>0</v>
      </c>
      <c r="BI37" s="537">
        <v>0</v>
      </c>
      <c r="BJ37" s="537">
        <v>0</v>
      </c>
      <c r="BK37" s="537">
        <v>0</v>
      </c>
      <c r="BL37" s="537">
        <v>0</v>
      </c>
      <c r="BM37" s="537">
        <v>0</v>
      </c>
      <c r="BN37" s="537">
        <v>0</v>
      </c>
      <c r="BO37" s="537">
        <v>0</v>
      </c>
      <c r="BP37" s="537">
        <v>0</v>
      </c>
      <c r="BQ37" s="537">
        <v>0</v>
      </c>
      <c r="BR37" s="537">
        <v>0</v>
      </c>
      <c r="BS37" s="537">
        <v>0</v>
      </c>
      <c r="BT37" s="537">
        <v>0</v>
      </c>
      <c r="BU37" s="537">
        <v>0</v>
      </c>
      <c r="BV37" s="537">
        <v>0</v>
      </c>
      <c r="BW37" s="537">
        <v>0</v>
      </c>
      <c r="BX37" s="537">
        <v>0</v>
      </c>
      <c r="BY37" s="537">
        <v>0</v>
      </c>
      <c r="BZ37" s="596"/>
      <c r="CA37" s="442"/>
      <c r="CB37" s="325" t="s">
        <v>616</v>
      </c>
      <c r="CC37" s="455"/>
    </row>
    <row r="38" spans="1:81" ht="22.5" x14ac:dyDescent="0.15">
      <c r="A38" s="443"/>
      <c r="B38" s="443"/>
      <c r="F38" s="329" t="s">
        <v>388</v>
      </c>
      <c r="G38" s="530" t="s">
        <v>389</v>
      </c>
      <c r="H38" s="528" t="s">
        <v>251</v>
      </c>
      <c r="I38" s="528" t="s">
        <v>251</v>
      </c>
      <c r="J38" s="528" t="s">
        <v>251</v>
      </c>
      <c r="K38" s="637" t="s">
        <v>251</v>
      </c>
      <c r="L38" s="637" t="s">
        <v>251</v>
      </c>
      <c r="M38" s="637" t="s">
        <v>251</v>
      </c>
      <c r="N38" s="637" t="s">
        <v>251</v>
      </c>
      <c r="O38" s="637" t="s">
        <v>251</v>
      </c>
      <c r="P38" s="637" t="s">
        <v>251</v>
      </c>
      <c r="Q38" s="637" t="s">
        <v>251</v>
      </c>
      <c r="R38" s="637" t="s">
        <v>251</v>
      </c>
      <c r="S38" s="637" t="s">
        <v>251</v>
      </c>
      <c r="T38" s="637" t="s">
        <v>251</v>
      </c>
      <c r="U38" s="637" t="s">
        <v>251</v>
      </c>
      <c r="V38" s="637" t="s">
        <v>251</v>
      </c>
      <c r="W38" s="637" t="s">
        <v>251</v>
      </c>
      <c r="X38" s="637" t="s">
        <v>251</v>
      </c>
      <c r="Y38" s="637" t="s">
        <v>251</v>
      </c>
      <c r="Z38" s="637" t="s">
        <v>251</v>
      </c>
      <c r="AA38" s="637" t="s">
        <v>251</v>
      </c>
      <c r="AB38" s="637" t="s">
        <v>251</v>
      </c>
      <c r="AC38" s="637" t="s">
        <v>251</v>
      </c>
      <c r="AD38" s="637" t="s">
        <v>251</v>
      </c>
      <c r="AE38" s="637" t="s">
        <v>251</v>
      </c>
      <c r="AF38" s="637" t="s">
        <v>251</v>
      </c>
      <c r="AG38" s="637" t="s">
        <v>251</v>
      </c>
      <c r="AH38" s="637" t="s">
        <v>251</v>
      </c>
      <c r="AI38" s="637" t="s">
        <v>251</v>
      </c>
      <c r="AJ38" s="637" t="s">
        <v>251</v>
      </c>
      <c r="AK38" s="637" t="s">
        <v>251</v>
      </c>
      <c r="AL38" s="637" t="s">
        <v>251</v>
      </c>
      <c r="AM38" s="637" t="s">
        <v>251</v>
      </c>
      <c r="AN38" s="637" t="s">
        <v>251</v>
      </c>
      <c r="AO38" s="637" t="s">
        <v>251</v>
      </c>
      <c r="AP38" s="637" t="s">
        <v>251</v>
      </c>
      <c r="AQ38" s="637" t="s">
        <v>251</v>
      </c>
      <c r="AR38" s="637" t="s">
        <v>251</v>
      </c>
      <c r="AS38" s="637" t="s">
        <v>251</v>
      </c>
      <c r="AT38" s="637" t="s">
        <v>251</v>
      </c>
      <c r="AU38" s="637" t="s">
        <v>251</v>
      </c>
      <c r="AV38" s="637" t="s">
        <v>251</v>
      </c>
      <c r="AW38" s="637" t="s">
        <v>251</v>
      </c>
      <c r="AX38" s="637" t="s">
        <v>251</v>
      </c>
      <c r="AY38" s="637" t="s">
        <v>251</v>
      </c>
      <c r="AZ38" s="637" t="s">
        <v>251</v>
      </c>
      <c r="BA38" s="637" t="s">
        <v>251</v>
      </c>
      <c r="BB38" s="637" t="s">
        <v>251</v>
      </c>
      <c r="BC38" s="637" t="s">
        <v>251</v>
      </c>
      <c r="BD38" s="637" t="s">
        <v>251</v>
      </c>
      <c r="BE38" s="637" t="s">
        <v>251</v>
      </c>
      <c r="BF38" s="637" t="s">
        <v>251</v>
      </c>
      <c r="BG38" s="637" t="s">
        <v>251</v>
      </c>
      <c r="BH38" s="637" t="s">
        <v>251</v>
      </c>
      <c r="BI38" s="637" t="s">
        <v>251</v>
      </c>
      <c r="BJ38" s="637" t="s">
        <v>251</v>
      </c>
      <c r="BK38" s="637" t="s">
        <v>251</v>
      </c>
      <c r="BL38" s="637" t="s">
        <v>251</v>
      </c>
      <c r="BM38" s="637" t="s">
        <v>251</v>
      </c>
      <c r="BN38" s="637" t="s">
        <v>251</v>
      </c>
      <c r="BO38" s="637" t="s">
        <v>251</v>
      </c>
      <c r="BP38" s="637" t="s">
        <v>251</v>
      </c>
      <c r="BQ38" s="637" t="s">
        <v>251</v>
      </c>
      <c r="BR38" s="637" t="s">
        <v>251</v>
      </c>
      <c r="BS38" s="637" t="s">
        <v>251</v>
      </c>
      <c r="BT38" s="637" t="s">
        <v>251</v>
      </c>
      <c r="BU38" s="637" t="s">
        <v>251</v>
      </c>
      <c r="BV38" s="637" t="s">
        <v>251</v>
      </c>
      <c r="BW38" s="637" t="s">
        <v>251</v>
      </c>
      <c r="BX38" s="637" t="s">
        <v>251</v>
      </c>
      <c r="BY38" s="637" t="s">
        <v>251</v>
      </c>
      <c r="BZ38" s="596"/>
      <c r="CA38" s="442"/>
      <c r="CB38" s="325"/>
      <c r="CC38" s="455"/>
    </row>
    <row r="39" spans="1:81" ht="18.75" x14ac:dyDescent="0.15">
      <c r="A39" s="443"/>
      <c r="B39" s="443"/>
      <c r="F39" s="329" t="s">
        <v>390</v>
      </c>
      <c r="G39" s="531" t="s">
        <v>381</v>
      </c>
      <c r="H39" s="528" t="s">
        <v>608</v>
      </c>
      <c r="I39" s="537">
        <v>0</v>
      </c>
      <c r="J39" s="537">
        <v>0</v>
      </c>
      <c r="K39" s="537">
        <v>0</v>
      </c>
      <c r="L39" s="537">
        <v>0</v>
      </c>
      <c r="M39" s="537">
        <v>0</v>
      </c>
      <c r="N39" s="537">
        <v>0</v>
      </c>
      <c r="O39" s="537">
        <v>0</v>
      </c>
      <c r="P39" s="537">
        <v>0</v>
      </c>
      <c r="Q39" s="537">
        <v>0</v>
      </c>
      <c r="R39" s="537">
        <v>0</v>
      </c>
      <c r="S39" s="537">
        <v>0</v>
      </c>
      <c r="T39" s="537">
        <v>0</v>
      </c>
      <c r="U39" s="537">
        <v>0</v>
      </c>
      <c r="V39" s="537">
        <v>0</v>
      </c>
      <c r="W39" s="537">
        <v>0</v>
      </c>
      <c r="X39" s="537">
        <v>0</v>
      </c>
      <c r="Y39" s="537">
        <v>0</v>
      </c>
      <c r="Z39" s="537">
        <v>0</v>
      </c>
      <c r="AA39" s="537">
        <v>0</v>
      </c>
      <c r="AB39" s="537">
        <v>0</v>
      </c>
      <c r="AC39" s="537">
        <v>0</v>
      </c>
      <c r="AD39" s="537">
        <v>0</v>
      </c>
      <c r="AE39" s="537">
        <v>0</v>
      </c>
      <c r="AF39" s="537">
        <v>0</v>
      </c>
      <c r="AG39" s="537">
        <v>0</v>
      </c>
      <c r="AH39" s="537">
        <v>0</v>
      </c>
      <c r="AI39" s="537">
        <v>0</v>
      </c>
      <c r="AJ39" s="537">
        <v>0</v>
      </c>
      <c r="AK39" s="537">
        <v>0</v>
      </c>
      <c r="AL39" s="537">
        <v>0</v>
      </c>
      <c r="AM39" s="537">
        <v>0</v>
      </c>
      <c r="AN39" s="537">
        <v>0</v>
      </c>
      <c r="AO39" s="537">
        <v>0</v>
      </c>
      <c r="AP39" s="537">
        <v>0</v>
      </c>
      <c r="AQ39" s="537">
        <v>0</v>
      </c>
      <c r="AR39" s="537">
        <v>0</v>
      </c>
      <c r="AS39" s="537">
        <v>0</v>
      </c>
      <c r="AT39" s="537">
        <v>0</v>
      </c>
      <c r="AU39" s="537">
        <v>0</v>
      </c>
      <c r="AV39" s="537">
        <v>0</v>
      </c>
      <c r="AW39" s="537">
        <v>0</v>
      </c>
      <c r="AX39" s="537">
        <v>0</v>
      </c>
      <c r="AY39" s="537">
        <v>0</v>
      </c>
      <c r="AZ39" s="537">
        <v>0</v>
      </c>
      <c r="BA39" s="537">
        <v>0</v>
      </c>
      <c r="BB39" s="537">
        <v>0</v>
      </c>
      <c r="BC39" s="537">
        <v>0</v>
      </c>
      <c r="BD39" s="537">
        <v>0</v>
      </c>
      <c r="BE39" s="537">
        <v>0</v>
      </c>
      <c r="BF39" s="537">
        <v>0</v>
      </c>
      <c r="BG39" s="537">
        <v>0</v>
      </c>
      <c r="BH39" s="537">
        <v>0</v>
      </c>
      <c r="BI39" s="537">
        <v>0</v>
      </c>
      <c r="BJ39" s="537">
        <v>0</v>
      </c>
      <c r="BK39" s="537">
        <v>0</v>
      </c>
      <c r="BL39" s="537">
        <v>0</v>
      </c>
      <c r="BM39" s="537">
        <v>0</v>
      </c>
      <c r="BN39" s="537">
        <v>0</v>
      </c>
      <c r="BO39" s="537">
        <v>0</v>
      </c>
      <c r="BP39" s="537">
        <v>0</v>
      </c>
      <c r="BQ39" s="537">
        <v>0</v>
      </c>
      <c r="BR39" s="537">
        <v>0</v>
      </c>
      <c r="BS39" s="537">
        <v>0</v>
      </c>
      <c r="BT39" s="537">
        <v>0</v>
      </c>
      <c r="BU39" s="537">
        <v>0</v>
      </c>
      <c r="BV39" s="537">
        <v>0</v>
      </c>
      <c r="BW39" s="537">
        <v>0</v>
      </c>
      <c r="BX39" s="537">
        <v>0</v>
      </c>
      <c r="BY39" s="537">
        <v>0</v>
      </c>
      <c r="BZ39" s="596"/>
      <c r="CA39" s="442"/>
      <c r="CB39" s="325" t="s">
        <v>617</v>
      </c>
      <c r="CC39" s="455"/>
    </row>
    <row r="40" spans="1:81" ht="18.75" x14ac:dyDescent="0.15">
      <c r="A40" s="443"/>
      <c r="B40" s="443"/>
      <c r="F40" s="329" t="s">
        <v>391</v>
      </c>
      <c r="G40" s="531" t="s">
        <v>383</v>
      </c>
      <c r="H40" s="528" t="s">
        <v>608</v>
      </c>
      <c r="I40" s="537">
        <v>0</v>
      </c>
      <c r="J40" s="537">
        <v>0</v>
      </c>
      <c r="K40" s="537">
        <v>0</v>
      </c>
      <c r="L40" s="537">
        <v>0</v>
      </c>
      <c r="M40" s="537">
        <v>0</v>
      </c>
      <c r="N40" s="537">
        <v>0</v>
      </c>
      <c r="O40" s="537">
        <v>0</v>
      </c>
      <c r="P40" s="537">
        <v>0</v>
      </c>
      <c r="Q40" s="537">
        <v>0</v>
      </c>
      <c r="R40" s="537">
        <v>0</v>
      </c>
      <c r="S40" s="537">
        <v>0</v>
      </c>
      <c r="T40" s="537">
        <v>0</v>
      </c>
      <c r="U40" s="537">
        <v>0</v>
      </c>
      <c r="V40" s="537">
        <v>0</v>
      </c>
      <c r="W40" s="537">
        <v>0</v>
      </c>
      <c r="X40" s="537">
        <v>0</v>
      </c>
      <c r="Y40" s="537">
        <v>0</v>
      </c>
      <c r="Z40" s="537">
        <v>0</v>
      </c>
      <c r="AA40" s="537">
        <v>0</v>
      </c>
      <c r="AB40" s="537">
        <v>0</v>
      </c>
      <c r="AC40" s="537">
        <v>0</v>
      </c>
      <c r="AD40" s="537">
        <v>0</v>
      </c>
      <c r="AE40" s="537">
        <v>0</v>
      </c>
      <c r="AF40" s="537">
        <v>0</v>
      </c>
      <c r="AG40" s="537">
        <v>0</v>
      </c>
      <c r="AH40" s="537">
        <v>0</v>
      </c>
      <c r="AI40" s="537">
        <v>0</v>
      </c>
      <c r="AJ40" s="537">
        <v>0</v>
      </c>
      <c r="AK40" s="537">
        <v>0</v>
      </c>
      <c r="AL40" s="537">
        <v>0</v>
      </c>
      <c r="AM40" s="537">
        <v>0</v>
      </c>
      <c r="AN40" s="537">
        <v>0</v>
      </c>
      <c r="AO40" s="537">
        <v>0</v>
      </c>
      <c r="AP40" s="537">
        <v>0</v>
      </c>
      <c r="AQ40" s="537">
        <v>0</v>
      </c>
      <c r="AR40" s="537">
        <v>0</v>
      </c>
      <c r="AS40" s="537">
        <v>0</v>
      </c>
      <c r="AT40" s="537">
        <v>0</v>
      </c>
      <c r="AU40" s="537">
        <v>0</v>
      </c>
      <c r="AV40" s="537">
        <v>0</v>
      </c>
      <c r="AW40" s="537">
        <v>0</v>
      </c>
      <c r="AX40" s="537">
        <v>0</v>
      </c>
      <c r="AY40" s="537">
        <v>0</v>
      </c>
      <c r="AZ40" s="537">
        <v>0</v>
      </c>
      <c r="BA40" s="537">
        <v>0</v>
      </c>
      <c r="BB40" s="537">
        <v>0</v>
      </c>
      <c r="BC40" s="537">
        <v>0</v>
      </c>
      <c r="BD40" s="537">
        <v>0</v>
      </c>
      <c r="BE40" s="537">
        <v>0</v>
      </c>
      <c r="BF40" s="537">
        <v>0</v>
      </c>
      <c r="BG40" s="537">
        <v>0</v>
      </c>
      <c r="BH40" s="537">
        <v>0</v>
      </c>
      <c r="BI40" s="537">
        <v>0</v>
      </c>
      <c r="BJ40" s="537">
        <v>0</v>
      </c>
      <c r="BK40" s="537">
        <v>0</v>
      </c>
      <c r="BL40" s="537">
        <v>0</v>
      </c>
      <c r="BM40" s="537">
        <v>0</v>
      </c>
      <c r="BN40" s="537">
        <v>0</v>
      </c>
      <c r="BO40" s="537">
        <v>0</v>
      </c>
      <c r="BP40" s="537">
        <v>0</v>
      </c>
      <c r="BQ40" s="537">
        <v>0</v>
      </c>
      <c r="BR40" s="537">
        <v>0</v>
      </c>
      <c r="BS40" s="537">
        <v>0</v>
      </c>
      <c r="BT40" s="537">
        <v>0</v>
      </c>
      <c r="BU40" s="537">
        <v>0</v>
      </c>
      <c r="BV40" s="537">
        <v>0</v>
      </c>
      <c r="BW40" s="537">
        <v>0</v>
      </c>
      <c r="BX40" s="537">
        <v>0</v>
      </c>
      <c r="BY40" s="537">
        <v>0</v>
      </c>
      <c r="BZ40" s="596"/>
      <c r="CA40" s="442"/>
      <c r="CB40" s="325" t="s">
        <v>618</v>
      </c>
      <c r="CC40" s="455"/>
    </row>
    <row r="41" spans="1:81" ht="18.75" x14ac:dyDescent="0.15">
      <c r="A41" s="443"/>
      <c r="B41" s="443"/>
      <c r="F41" s="329" t="s">
        <v>392</v>
      </c>
      <c r="G41" s="530" t="s">
        <v>609</v>
      </c>
      <c r="H41" s="528" t="s">
        <v>251</v>
      </c>
      <c r="I41" s="528" t="s">
        <v>251</v>
      </c>
      <c r="J41" s="528" t="s">
        <v>251</v>
      </c>
      <c r="K41" s="637" t="s">
        <v>251</v>
      </c>
      <c r="L41" s="637" t="s">
        <v>251</v>
      </c>
      <c r="M41" s="637" t="s">
        <v>251</v>
      </c>
      <c r="N41" s="637" t="s">
        <v>251</v>
      </c>
      <c r="O41" s="637" t="s">
        <v>251</v>
      </c>
      <c r="P41" s="637" t="s">
        <v>251</v>
      </c>
      <c r="Q41" s="637" t="s">
        <v>251</v>
      </c>
      <c r="R41" s="637" t="s">
        <v>251</v>
      </c>
      <c r="S41" s="637" t="s">
        <v>251</v>
      </c>
      <c r="T41" s="637" t="s">
        <v>251</v>
      </c>
      <c r="U41" s="637" t="s">
        <v>251</v>
      </c>
      <c r="V41" s="637" t="s">
        <v>251</v>
      </c>
      <c r="W41" s="637" t="s">
        <v>251</v>
      </c>
      <c r="X41" s="637" t="s">
        <v>251</v>
      </c>
      <c r="Y41" s="637" t="s">
        <v>251</v>
      </c>
      <c r="Z41" s="637" t="s">
        <v>251</v>
      </c>
      <c r="AA41" s="637" t="s">
        <v>251</v>
      </c>
      <c r="AB41" s="637" t="s">
        <v>251</v>
      </c>
      <c r="AC41" s="637" t="s">
        <v>251</v>
      </c>
      <c r="AD41" s="637" t="s">
        <v>251</v>
      </c>
      <c r="AE41" s="637" t="s">
        <v>251</v>
      </c>
      <c r="AF41" s="637" t="s">
        <v>251</v>
      </c>
      <c r="AG41" s="637" t="s">
        <v>251</v>
      </c>
      <c r="AH41" s="637" t="s">
        <v>251</v>
      </c>
      <c r="AI41" s="637" t="s">
        <v>251</v>
      </c>
      <c r="AJ41" s="637" t="s">
        <v>251</v>
      </c>
      <c r="AK41" s="637" t="s">
        <v>251</v>
      </c>
      <c r="AL41" s="637" t="s">
        <v>251</v>
      </c>
      <c r="AM41" s="637" t="s">
        <v>251</v>
      </c>
      <c r="AN41" s="637" t="s">
        <v>251</v>
      </c>
      <c r="AO41" s="637" t="s">
        <v>251</v>
      </c>
      <c r="AP41" s="637" t="s">
        <v>251</v>
      </c>
      <c r="AQ41" s="637" t="s">
        <v>251</v>
      </c>
      <c r="AR41" s="637" t="s">
        <v>251</v>
      </c>
      <c r="AS41" s="637" t="s">
        <v>251</v>
      </c>
      <c r="AT41" s="637" t="s">
        <v>251</v>
      </c>
      <c r="AU41" s="637" t="s">
        <v>251</v>
      </c>
      <c r="AV41" s="637" t="s">
        <v>251</v>
      </c>
      <c r="AW41" s="637" t="s">
        <v>251</v>
      </c>
      <c r="AX41" s="637" t="s">
        <v>251</v>
      </c>
      <c r="AY41" s="637" t="s">
        <v>251</v>
      </c>
      <c r="AZ41" s="637" t="s">
        <v>251</v>
      </c>
      <c r="BA41" s="637" t="s">
        <v>251</v>
      </c>
      <c r="BB41" s="637" t="s">
        <v>251</v>
      </c>
      <c r="BC41" s="637" t="s">
        <v>251</v>
      </c>
      <c r="BD41" s="637" t="s">
        <v>251</v>
      </c>
      <c r="BE41" s="637" t="s">
        <v>251</v>
      </c>
      <c r="BF41" s="637" t="s">
        <v>251</v>
      </c>
      <c r="BG41" s="637" t="s">
        <v>251</v>
      </c>
      <c r="BH41" s="637" t="s">
        <v>251</v>
      </c>
      <c r="BI41" s="637" t="s">
        <v>251</v>
      </c>
      <c r="BJ41" s="637" t="s">
        <v>251</v>
      </c>
      <c r="BK41" s="637" t="s">
        <v>251</v>
      </c>
      <c r="BL41" s="637" t="s">
        <v>251</v>
      </c>
      <c r="BM41" s="637" t="s">
        <v>251</v>
      </c>
      <c r="BN41" s="637" t="s">
        <v>251</v>
      </c>
      <c r="BO41" s="637" t="s">
        <v>251</v>
      </c>
      <c r="BP41" s="637" t="s">
        <v>251</v>
      </c>
      <c r="BQ41" s="637" t="s">
        <v>251</v>
      </c>
      <c r="BR41" s="637" t="s">
        <v>251</v>
      </c>
      <c r="BS41" s="637" t="s">
        <v>251</v>
      </c>
      <c r="BT41" s="637" t="s">
        <v>251</v>
      </c>
      <c r="BU41" s="637" t="s">
        <v>251</v>
      </c>
      <c r="BV41" s="637" t="s">
        <v>251</v>
      </c>
      <c r="BW41" s="637" t="s">
        <v>251</v>
      </c>
      <c r="BX41" s="637" t="s">
        <v>251</v>
      </c>
      <c r="BY41" s="637" t="s">
        <v>251</v>
      </c>
      <c r="BZ41" s="596"/>
      <c r="CA41" s="442"/>
      <c r="CB41" s="325"/>
      <c r="CC41" s="455"/>
    </row>
    <row r="42" spans="1:81" ht="18.75" x14ac:dyDescent="0.15">
      <c r="A42" s="443"/>
      <c r="B42" s="443"/>
      <c r="F42" s="329" t="s">
        <v>394</v>
      </c>
      <c r="G42" s="531" t="s">
        <v>381</v>
      </c>
      <c r="H42" s="528" t="s">
        <v>393</v>
      </c>
      <c r="I42" s="537">
        <v>0</v>
      </c>
      <c r="J42" s="537">
        <v>0</v>
      </c>
      <c r="K42" s="537">
        <v>0</v>
      </c>
      <c r="L42" s="537">
        <v>0</v>
      </c>
      <c r="M42" s="537">
        <v>0</v>
      </c>
      <c r="N42" s="537">
        <v>0</v>
      </c>
      <c r="O42" s="537">
        <v>0</v>
      </c>
      <c r="P42" s="537">
        <v>0</v>
      </c>
      <c r="Q42" s="537">
        <v>0</v>
      </c>
      <c r="R42" s="537">
        <v>0</v>
      </c>
      <c r="S42" s="537">
        <v>0</v>
      </c>
      <c r="T42" s="537">
        <v>0</v>
      </c>
      <c r="U42" s="537">
        <v>0</v>
      </c>
      <c r="V42" s="537">
        <v>0</v>
      </c>
      <c r="W42" s="537">
        <v>0</v>
      </c>
      <c r="X42" s="537">
        <v>0</v>
      </c>
      <c r="Y42" s="537">
        <v>0</v>
      </c>
      <c r="Z42" s="537">
        <v>0</v>
      </c>
      <c r="AA42" s="537">
        <v>0</v>
      </c>
      <c r="AB42" s="537">
        <v>0</v>
      </c>
      <c r="AC42" s="537">
        <v>0</v>
      </c>
      <c r="AD42" s="537">
        <v>0</v>
      </c>
      <c r="AE42" s="537">
        <v>0</v>
      </c>
      <c r="AF42" s="537">
        <v>0</v>
      </c>
      <c r="AG42" s="537">
        <v>0</v>
      </c>
      <c r="AH42" s="537">
        <v>0</v>
      </c>
      <c r="AI42" s="537">
        <v>0</v>
      </c>
      <c r="AJ42" s="537">
        <v>0</v>
      </c>
      <c r="AK42" s="537">
        <v>0</v>
      </c>
      <c r="AL42" s="537">
        <v>0</v>
      </c>
      <c r="AM42" s="537">
        <v>0</v>
      </c>
      <c r="AN42" s="537">
        <v>0</v>
      </c>
      <c r="AO42" s="537">
        <v>0</v>
      </c>
      <c r="AP42" s="537">
        <v>0</v>
      </c>
      <c r="AQ42" s="537">
        <v>0</v>
      </c>
      <c r="AR42" s="537">
        <v>0</v>
      </c>
      <c r="AS42" s="537">
        <v>0</v>
      </c>
      <c r="AT42" s="537">
        <v>0</v>
      </c>
      <c r="AU42" s="537">
        <v>0</v>
      </c>
      <c r="AV42" s="537">
        <v>0</v>
      </c>
      <c r="AW42" s="537">
        <v>0</v>
      </c>
      <c r="AX42" s="537">
        <v>0</v>
      </c>
      <c r="AY42" s="537">
        <v>0</v>
      </c>
      <c r="AZ42" s="537">
        <v>0</v>
      </c>
      <c r="BA42" s="537">
        <v>0</v>
      </c>
      <c r="BB42" s="537">
        <v>0</v>
      </c>
      <c r="BC42" s="537">
        <v>0</v>
      </c>
      <c r="BD42" s="537">
        <v>0</v>
      </c>
      <c r="BE42" s="537">
        <v>0</v>
      </c>
      <c r="BF42" s="537">
        <v>0</v>
      </c>
      <c r="BG42" s="537">
        <v>0</v>
      </c>
      <c r="BH42" s="537">
        <v>0</v>
      </c>
      <c r="BI42" s="537">
        <v>0</v>
      </c>
      <c r="BJ42" s="537">
        <v>0</v>
      </c>
      <c r="BK42" s="537">
        <v>0</v>
      </c>
      <c r="BL42" s="537">
        <v>0</v>
      </c>
      <c r="BM42" s="537">
        <v>0</v>
      </c>
      <c r="BN42" s="537">
        <v>0</v>
      </c>
      <c r="BO42" s="537">
        <v>0</v>
      </c>
      <c r="BP42" s="537">
        <v>0</v>
      </c>
      <c r="BQ42" s="537">
        <v>0</v>
      </c>
      <c r="BR42" s="537">
        <v>0</v>
      </c>
      <c r="BS42" s="537">
        <v>0</v>
      </c>
      <c r="BT42" s="537">
        <v>0</v>
      </c>
      <c r="BU42" s="537">
        <v>0</v>
      </c>
      <c r="BV42" s="537">
        <v>0</v>
      </c>
      <c r="BW42" s="537">
        <v>0</v>
      </c>
      <c r="BX42" s="537">
        <v>0</v>
      </c>
      <c r="BY42" s="537">
        <v>0</v>
      </c>
      <c r="BZ42" s="596"/>
      <c r="CA42" s="442"/>
      <c r="CB42" s="325" t="s">
        <v>619</v>
      </c>
      <c r="CC42" s="455"/>
    </row>
    <row r="43" spans="1:81" ht="18.75" x14ac:dyDescent="0.15">
      <c r="A43" s="443"/>
      <c r="B43" s="443"/>
      <c r="F43" s="329" t="s">
        <v>395</v>
      </c>
      <c r="G43" s="531" t="s">
        <v>383</v>
      </c>
      <c r="H43" s="528" t="s">
        <v>393</v>
      </c>
      <c r="I43" s="537">
        <v>0</v>
      </c>
      <c r="J43" s="537">
        <v>0</v>
      </c>
      <c r="K43" s="537">
        <v>0</v>
      </c>
      <c r="L43" s="537">
        <v>0</v>
      </c>
      <c r="M43" s="537">
        <v>0</v>
      </c>
      <c r="N43" s="537">
        <v>0</v>
      </c>
      <c r="O43" s="537">
        <v>0</v>
      </c>
      <c r="P43" s="537">
        <v>0</v>
      </c>
      <c r="Q43" s="537">
        <v>0</v>
      </c>
      <c r="R43" s="537">
        <v>0</v>
      </c>
      <c r="S43" s="537">
        <v>0</v>
      </c>
      <c r="T43" s="537">
        <v>0</v>
      </c>
      <c r="U43" s="537">
        <v>0</v>
      </c>
      <c r="V43" s="537">
        <v>0</v>
      </c>
      <c r="W43" s="537">
        <v>0</v>
      </c>
      <c r="X43" s="537">
        <v>0</v>
      </c>
      <c r="Y43" s="537">
        <v>0</v>
      </c>
      <c r="Z43" s="537">
        <v>0</v>
      </c>
      <c r="AA43" s="537">
        <v>0</v>
      </c>
      <c r="AB43" s="537">
        <v>0</v>
      </c>
      <c r="AC43" s="537">
        <v>0</v>
      </c>
      <c r="AD43" s="537">
        <v>0</v>
      </c>
      <c r="AE43" s="537">
        <v>0</v>
      </c>
      <c r="AF43" s="537">
        <v>0</v>
      </c>
      <c r="AG43" s="537">
        <v>0</v>
      </c>
      <c r="AH43" s="537">
        <v>0</v>
      </c>
      <c r="AI43" s="537">
        <v>0</v>
      </c>
      <c r="AJ43" s="537">
        <v>0</v>
      </c>
      <c r="AK43" s="537">
        <v>0</v>
      </c>
      <c r="AL43" s="537">
        <v>0</v>
      </c>
      <c r="AM43" s="537">
        <v>0</v>
      </c>
      <c r="AN43" s="537">
        <v>0</v>
      </c>
      <c r="AO43" s="537">
        <v>0</v>
      </c>
      <c r="AP43" s="537">
        <v>0</v>
      </c>
      <c r="AQ43" s="537">
        <v>0</v>
      </c>
      <c r="AR43" s="537">
        <v>0</v>
      </c>
      <c r="AS43" s="537">
        <v>0</v>
      </c>
      <c r="AT43" s="537">
        <v>0</v>
      </c>
      <c r="AU43" s="537">
        <v>0</v>
      </c>
      <c r="AV43" s="537">
        <v>0</v>
      </c>
      <c r="AW43" s="537">
        <v>0</v>
      </c>
      <c r="AX43" s="537">
        <v>0</v>
      </c>
      <c r="AY43" s="537">
        <v>0</v>
      </c>
      <c r="AZ43" s="537">
        <v>0</v>
      </c>
      <c r="BA43" s="537">
        <v>0</v>
      </c>
      <c r="BB43" s="537">
        <v>0</v>
      </c>
      <c r="BC43" s="537">
        <v>0</v>
      </c>
      <c r="BD43" s="537">
        <v>0</v>
      </c>
      <c r="BE43" s="537">
        <v>0</v>
      </c>
      <c r="BF43" s="537">
        <v>0</v>
      </c>
      <c r="BG43" s="537">
        <v>0</v>
      </c>
      <c r="BH43" s="537">
        <v>0</v>
      </c>
      <c r="BI43" s="537">
        <v>0</v>
      </c>
      <c r="BJ43" s="537">
        <v>0</v>
      </c>
      <c r="BK43" s="537">
        <v>0</v>
      </c>
      <c r="BL43" s="537">
        <v>0</v>
      </c>
      <c r="BM43" s="537">
        <v>0</v>
      </c>
      <c r="BN43" s="537">
        <v>0</v>
      </c>
      <c r="BO43" s="537">
        <v>0</v>
      </c>
      <c r="BP43" s="537">
        <v>0</v>
      </c>
      <c r="BQ43" s="537">
        <v>0</v>
      </c>
      <c r="BR43" s="537">
        <v>0</v>
      </c>
      <c r="BS43" s="537">
        <v>0</v>
      </c>
      <c r="BT43" s="537">
        <v>0</v>
      </c>
      <c r="BU43" s="537">
        <v>0</v>
      </c>
      <c r="BV43" s="537">
        <v>0</v>
      </c>
      <c r="BW43" s="537">
        <v>0</v>
      </c>
      <c r="BX43" s="537">
        <v>0</v>
      </c>
      <c r="BY43" s="537">
        <v>0</v>
      </c>
      <c r="BZ43" s="596"/>
      <c r="CA43" s="442"/>
      <c r="CB43" s="325" t="s">
        <v>620</v>
      </c>
      <c r="CC43" s="455"/>
    </row>
    <row r="44" spans="1:81" ht="22.5" x14ac:dyDescent="0.15">
      <c r="A44" s="443"/>
      <c r="B44" s="443"/>
      <c r="F44" s="329" t="s">
        <v>396</v>
      </c>
      <c r="G44" s="530" t="s">
        <v>412</v>
      </c>
      <c r="H44" s="528" t="s">
        <v>251</v>
      </c>
      <c r="I44" s="528" t="s">
        <v>251</v>
      </c>
      <c r="J44" s="528" t="s">
        <v>251</v>
      </c>
      <c r="K44" s="637" t="s">
        <v>251</v>
      </c>
      <c r="L44" s="637" t="s">
        <v>251</v>
      </c>
      <c r="M44" s="637" t="s">
        <v>251</v>
      </c>
      <c r="N44" s="637" t="s">
        <v>251</v>
      </c>
      <c r="O44" s="637" t="s">
        <v>251</v>
      </c>
      <c r="P44" s="637" t="s">
        <v>251</v>
      </c>
      <c r="Q44" s="637" t="s">
        <v>251</v>
      </c>
      <c r="R44" s="637" t="s">
        <v>251</v>
      </c>
      <c r="S44" s="637" t="s">
        <v>251</v>
      </c>
      <c r="T44" s="637" t="s">
        <v>251</v>
      </c>
      <c r="U44" s="637" t="s">
        <v>251</v>
      </c>
      <c r="V44" s="637" t="s">
        <v>251</v>
      </c>
      <c r="W44" s="637" t="s">
        <v>251</v>
      </c>
      <c r="X44" s="637" t="s">
        <v>251</v>
      </c>
      <c r="Y44" s="637" t="s">
        <v>251</v>
      </c>
      <c r="Z44" s="637" t="s">
        <v>251</v>
      </c>
      <c r="AA44" s="637" t="s">
        <v>251</v>
      </c>
      <c r="AB44" s="637" t="s">
        <v>251</v>
      </c>
      <c r="AC44" s="637" t="s">
        <v>251</v>
      </c>
      <c r="AD44" s="637" t="s">
        <v>251</v>
      </c>
      <c r="AE44" s="637" t="s">
        <v>251</v>
      </c>
      <c r="AF44" s="637" t="s">
        <v>251</v>
      </c>
      <c r="AG44" s="637" t="s">
        <v>251</v>
      </c>
      <c r="AH44" s="637" t="s">
        <v>251</v>
      </c>
      <c r="AI44" s="637" t="s">
        <v>251</v>
      </c>
      <c r="AJ44" s="637" t="s">
        <v>251</v>
      </c>
      <c r="AK44" s="637" t="s">
        <v>251</v>
      </c>
      <c r="AL44" s="637" t="s">
        <v>251</v>
      </c>
      <c r="AM44" s="637" t="s">
        <v>251</v>
      </c>
      <c r="AN44" s="637" t="s">
        <v>251</v>
      </c>
      <c r="AO44" s="637" t="s">
        <v>251</v>
      </c>
      <c r="AP44" s="637" t="s">
        <v>251</v>
      </c>
      <c r="AQ44" s="637" t="s">
        <v>251</v>
      </c>
      <c r="AR44" s="637" t="s">
        <v>251</v>
      </c>
      <c r="AS44" s="637" t="s">
        <v>251</v>
      </c>
      <c r="AT44" s="637" t="s">
        <v>251</v>
      </c>
      <c r="AU44" s="637" t="s">
        <v>251</v>
      </c>
      <c r="AV44" s="637" t="s">
        <v>251</v>
      </c>
      <c r="AW44" s="637" t="s">
        <v>251</v>
      </c>
      <c r="AX44" s="637" t="s">
        <v>251</v>
      </c>
      <c r="AY44" s="637" t="s">
        <v>251</v>
      </c>
      <c r="AZ44" s="637" t="s">
        <v>251</v>
      </c>
      <c r="BA44" s="637" t="s">
        <v>251</v>
      </c>
      <c r="BB44" s="637" t="s">
        <v>251</v>
      </c>
      <c r="BC44" s="637" t="s">
        <v>251</v>
      </c>
      <c r="BD44" s="637" t="s">
        <v>251</v>
      </c>
      <c r="BE44" s="637" t="s">
        <v>251</v>
      </c>
      <c r="BF44" s="637" t="s">
        <v>251</v>
      </c>
      <c r="BG44" s="637" t="s">
        <v>251</v>
      </c>
      <c r="BH44" s="637" t="s">
        <v>251</v>
      </c>
      <c r="BI44" s="637" t="s">
        <v>251</v>
      </c>
      <c r="BJ44" s="637" t="s">
        <v>251</v>
      </c>
      <c r="BK44" s="637" t="s">
        <v>251</v>
      </c>
      <c r="BL44" s="637" t="s">
        <v>251</v>
      </c>
      <c r="BM44" s="637" t="s">
        <v>251</v>
      </c>
      <c r="BN44" s="637" t="s">
        <v>251</v>
      </c>
      <c r="BO44" s="637" t="s">
        <v>251</v>
      </c>
      <c r="BP44" s="637" t="s">
        <v>251</v>
      </c>
      <c r="BQ44" s="637" t="s">
        <v>251</v>
      </c>
      <c r="BR44" s="637" t="s">
        <v>251</v>
      </c>
      <c r="BS44" s="637" t="s">
        <v>251</v>
      </c>
      <c r="BT44" s="637" t="s">
        <v>251</v>
      </c>
      <c r="BU44" s="637" t="s">
        <v>251</v>
      </c>
      <c r="BV44" s="637" t="s">
        <v>251</v>
      </c>
      <c r="BW44" s="637" t="s">
        <v>251</v>
      </c>
      <c r="BX44" s="637" t="s">
        <v>251</v>
      </c>
      <c r="BY44" s="637" t="s">
        <v>251</v>
      </c>
      <c r="BZ44" s="596"/>
      <c r="CA44" s="442"/>
      <c r="CB44" s="325"/>
      <c r="CC44" s="455"/>
    </row>
    <row r="45" spans="1:81" ht="18.75" x14ac:dyDescent="0.15">
      <c r="A45" s="443"/>
      <c r="B45" s="443"/>
      <c r="F45" s="329" t="s">
        <v>397</v>
      </c>
      <c r="G45" s="531" t="s">
        <v>381</v>
      </c>
      <c r="H45" s="528" t="s">
        <v>393</v>
      </c>
      <c r="I45" s="537">
        <v>0</v>
      </c>
      <c r="J45" s="537">
        <v>0</v>
      </c>
      <c r="K45" s="537">
        <v>0</v>
      </c>
      <c r="L45" s="537">
        <v>0</v>
      </c>
      <c r="M45" s="537">
        <v>0</v>
      </c>
      <c r="N45" s="537">
        <v>0</v>
      </c>
      <c r="O45" s="537">
        <v>0</v>
      </c>
      <c r="P45" s="537">
        <v>0</v>
      </c>
      <c r="Q45" s="537">
        <v>0</v>
      </c>
      <c r="R45" s="537">
        <v>0</v>
      </c>
      <c r="S45" s="537">
        <v>0</v>
      </c>
      <c r="T45" s="537">
        <v>0</v>
      </c>
      <c r="U45" s="537">
        <v>0</v>
      </c>
      <c r="V45" s="537">
        <v>0</v>
      </c>
      <c r="W45" s="537">
        <v>0</v>
      </c>
      <c r="X45" s="537">
        <v>0</v>
      </c>
      <c r="Y45" s="537">
        <v>0</v>
      </c>
      <c r="Z45" s="537">
        <v>0</v>
      </c>
      <c r="AA45" s="537">
        <v>0</v>
      </c>
      <c r="AB45" s="537">
        <v>0</v>
      </c>
      <c r="AC45" s="537">
        <v>0</v>
      </c>
      <c r="AD45" s="537">
        <v>0</v>
      </c>
      <c r="AE45" s="537">
        <v>0</v>
      </c>
      <c r="AF45" s="537">
        <v>0</v>
      </c>
      <c r="AG45" s="537">
        <v>0</v>
      </c>
      <c r="AH45" s="537">
        <v>0</v>
      </c>
      <c r="AI45" s="537">
        <v>0</v>
      </c>
      <c r="AJ45" s="537">
        <v>0</v>
      </c>
      <c r="AK45" s="537">
        <v>0</v>
      </c>
      <c r="AL45" s="537">
        <v>0</v>
      </c>
      <c r="AM45" s="537">
        <v>0</v>
      </c>
      <c r="AN45" s="537">
        <v>0</v>
      </c>
      <c r="AO45" s="537">
        <v>0</v>
      </c>
      <c r="AP45" s="537">
        <v>0</v>
      </c>
      <c r="AQ45" s="537">
        <v>0</v>
      </c>
      <c r="AR45" s="537">
        <v>0</v>
      </c>
      <c r="AS45" s="537">
        <v>0</v>
      </c>
      <c r="AT45" s="537">
        <v>0</v>
      </c>
      <c r="AU45" s="537">
        <v>0</v>
      </c>
      <c r="AV45" s="537">
        <v>0</v>
      </c>
      <c r="AW45" s="537">
        <v>0</v>
      </c>
      <c r="AX45" s="537">
        <v>0</v>
      </c>
      <c r="AY45" s="537">
        <v>0</v>
      </c>
      <c r="AZ45" s="537">
        <v>0</v>
      </c>
      <c r="BA45" s="537">
        <v>0</v>
      </c>
      <c r="BB45" s="537">
        <v>0</v>
      </c>
      <c r="BC45" s="537">
        <v>0</v>
      </c>
      <c r="BD45" s="537">
        <v>0</v>
      </c>
      <c r="BE45" s="537">
        <v>0</v>
      </c>
      <c r="BF45" s="537">
        <v>0</v>
      </c>
      <c r="BG45" s="537">
        <v>0</v>
      </c>
      <c r="BH45" s="537">
        <v>0</v>
      </c>
      <c r="BI45" s="537">
        <v>0</v>
      </c>
      <c r="BJ45" s="537">
        <v>0</v>
      </c>
      <c r="BK45" s="537">
        <v>0</v>
      </c>
      <c r="BL45" s="537">
        <v>0</v>
      </c>
      <c r="BM45" s="537">
        <v>0</v>
      </c>
      <c r="BN45" s="537">
        <v>0</v>
      </c>
      <c r="BO45" s="537">
        <v>0</v>
      </c>
      <c r="BP45" s="537">
        <v>0</v>
      </c>
      <c r="BQ45" s="537">
        <v>0</v>
      </c>
      <c r="BR45" s="537">
        <v>0</v>
      </c>
      <c r="BS45" s="537">
        <v>0</v>
      </c>
      <c r="BT45" s="537">
        <v>0</v>
      </c>
      <c r="BU45" s="537">
        <v>0</v>
      </c>
      <c r="BV45" s="537">
        <v>0</v>
      </c>
      <c r="BW45" s="537">
        <v>0</v>
      </c>
      <c r="BX45" s="537">
        <v>0</v>
      </c>
      <c r="BY45" s="537">
        <v>0</v>
      </c>
      <c r="BZ45" s="596"/>
      <c r="CA45" s="442"/>
      <c r="CB45" s="325"/>
      <c r="CC45" s="455"/>
    </row>
    <row r="46" spans="1:81" ht="18.75" x14ac:dyDescent="0.15">
      <c r="A46" s="443"/>
      <c r="B46" s="443"/>
      <c r="F46" s="329" t="s">
        <v>398</v>
      </c>
      <c r="G46" s="531" t="s">
        <v>383</v>
      </c>
      <c r="H46" s="528" t="s">
        <v>393</v>
      </c>
      <c r="I46" s="537">
        <v>0</v>
      </c>
      <c r="J46" s="537">
        <v>0</v>
      </c>
      <c r="K46" s="537">
        <v>0</v>
      </c>
      <c r="L46" s="537">
        <v>0</v>
      </c>
      <c r="M46" s="537">
        <v>0</v>
      </c>
      <c r="N46" s="537">
        <v>0</v>
      </c>
      <c r="O46" s="537">
        <v>0</v>
      </c>
      <c r="P46" s="537">
        <v>0</v>
      </c>
      <c r="Q46" s="537">
        <v>0</v>
      </c>
      <c r="R46" s="537">
        <v>0</v>
      </c>
      <c r="S46" s="537">
        <v>0</v>
      </c>
      <c r="T46" s="537">
        <v>0</v>
      </c>
      <c r="U46" s="537">
        <v>0</v>
      </c>
      <c r="V46" s="537">
        <v>0</v>
      </c>
      <c r="W46" s="537">
        <v>0</v>
      </c>
      <c r="X46" s="537">
        <v>0</v>
      </c>
      <c r="Y46" s="537">
        <v>0</v>
      </c>
      <c r="Z46" s="537">
        <v>0</v>
      </c>
      <c r="AA46" s="537">
        <v>0</v>
      </c>
      <c r="AB46" s="537">
        <v>0</v>
      </c>
      <c r="AC46" s="537">
        <v>0</v>
      </c>
      <c r="AD46" s="537">
        <v>0</v>
      </c>
      <c r="AE46" s="537">
        <v>0</v>
      </c>
      <c r="AF46" s="537">
        <v>0</v>
      </c>
      <c r="AG46" s="537">
        <v>0</v>
      </c>
      <c r="AH46" s="537">
        <v>0</v>
      </c>
      <c r="AI46" s="537">
        <v>0</v>
      </c>
      <c r="AJ46" s="537">
        <v>0</v>
      </c>
      <c r="AK46" s="537">
        <v>0</v>
      </c>
      <c r="AL46" s="537">
        <v>0</v>
      </c>
      <c r="AM46" s="537">
        <v>0</v>
      </c>
      <c r="AN46" s="537">
        <v>0</v>
      </c>
      <c r="AO46" s="537">
        <v>0</v>
      </c>
      <c r="AP46" s="537">
        <v>0</v>
      </c>
      <c r="AQ46" s="537">
        <v>0</v>
      </c>
      <c r="AR46" s="537">
        <v>0</v>
      </c>
      <c r="AS46" s="537">
        <v>0</v>
      </c>
      <c r="AT46" s="537">
        <v>0</v>
      </c>
      <c r="AU46" s="537">
        <v>0</v>
      </c>
      <c r="AV46" s="537">
        <v>0</v>
      </c>
      <c r="AW46" s="537">
        <v>0</v>
      </c>
      <c r="AX46" s="537">
        <v>0</v>
      </c>
      <c r="AY46" s="537">
        <v>0</v>
      </c>
      <c r="AZ46" s="537">
        <v>0</v>
      </c>
      <c r="BA46" s="537">
        <v>0</v>
      </c>
      <c r="BB46" s="537">
        <v>0</v>
      </c>
      <c r="BC46" s="537">
        <v>0</v>
      </c>
      <c r="BD46" s="537">
        <v>0</v>
      </c>
      <c r="BE46" s="537">
        <v>0</v>
      </c>
      <c r="BF46" s="537">
        <v>0</v>
      </c>
      <c r="BG46" s="537">
        <v>0</v>
      </c>
      <c r="BH46" s="537">
        <v>0</v>
      </c>
      <c r="BI46" s="537">
        <v>0</v>
      </c>
      <c r="BJ46" s="537">
        <v>0</v>
      </c>
      <c r="BK46" s="537">
        <v>0</v>
      </c>
      <c r="BL46" s="537">
        <v>0</v>
      </c>
      <c r="BM46" s="537">
        <v>0</v>
      </c>
      <c r="BN46" s="537">
        <v>0</v>
      </c>
      <c r="BO46" s="537">
        <v>0</v>
      </c>
      <c r="BP46" s="537">
        <v>0</v>
      </c>
      <c r="BQ46" s="537">
        <v>0</v>
      </c>
      <c r="BR46" s="537">
        <v>0</v>
      </c>
      <c r="BS46" s="537">
        <v>0</v>
      </c>
      <c r="BT46" s="537">
        <v>0</v>
      </c>
      <c r="BU46" s="537">
        <v>0</v>
      </c>
      <c r="BV46" s="537">
        <v>0</v>
      </c>
      <c r="BW46" s="537">
        <v>0</v>
      </c>
      <c r="BX46" s="537">
        <v>0</v>
      </c>
      <c r="BY46" s="537">
        <v>0</v>
      </c>
      <c r="BZ46" s="596"/>
      <c r="CA46" s="442"/>
      <c r="CB46" s="325"/>
      <c r="CC46" s="455"/>
    </row>
    <row r="47" spans="1:81" ht="22.5" x14ac:dyDescent="0.15">
      <c r="A47" s="443"/>
      <c r="B47" s="443"/>
      <c r="F47" s="329" t="s">
        <v>399</v>
      </c>
      <c r="G47" s="530" t="s">
        <v>610</v>
      </c>
      <c r="H47" s="528" t="s">
        <v>251</v>
      </c>
      <c r="I47" s="528" t="s">
        <v>251</v>
      </c>
      <c r="J47" s="528" t="s">
        <v>251</v>
      </c>
      <c r="K47" s="637" t="s">
        <v>251</v>
      </c>
      <c r="L47" s="637" t="s">
        <v>251</v>
      </c>
      <c r="M47" s="637" t="s">
        <v>251</v>
      </c>
      <c r="N47" s="637" t="s">
        <v>251</v>
      </c>
      <c r="O47" s="637" t="s">
        <v>251</v>
      </c>
      <c r="P47" s="637" t="s">
        <v>251</v>
      </c>
      <c r="Q47" s="637" t="s">
        <v>251</v>
      </c>
      <c r="R47" s="637" t="s">
        <v>251</v>
      </c>
      <c r="S47" s="637" t="s">
        <v>251</v>
      </c>
      <c r="T47" s="637" t="s">
        <v>251</v>
      </c>
      <c r="U47" s="637" t="s">
        <v>251</v>
      </c>
      <c r="V47" s="637" t="s">
        <v>251</v>
      </c>
      <c r="W47" s="637" t="s">
        <v>251</v>
      </c>
      <c r="X47" s="637" t="s">
        <v>251</v>
      </c>
      <c r="Y47" s="637" t="s">
        <v>251</v>
      </c>
      <c r="Z47" s="637" t="s">
        <v>251</v>
      </c>
      <c r="AA47" s="637" t="s">
        <v>251</v>
      </c>
      <c r="AB47" s="637" t="s">
        <v>251</v>
      </c>
      <c r="AC47" s="637" t="s">
        <v>251</v>
      </c>
      <c r="AD47" s="637" t="s">
        <v>251</v>
      </c>
      <c r="AE47" s="637" t="s">
        <v>251</v>
      </c>
      <c r="AF47" s="637" t="s">
        <v>251</v>
      </c>
      <c r="AG47" s="637" t="s">
        <v>251</v>
      </c>
      <c r="AH47" s="637" t="s">
        <v>251</v>
      </c>
      <c r="AI47" s="637" t="s">
        <v>251</v>
      </c>
      <c r="AJ47" s="637" t="s">
        <v>251</v>
      </c>
      <c r="AK47" s="637" t="s">
        <v>251</v>
      </c>
      <c r="AL47" s="637" t="s">
        <v>251</v>
      </c>
      <c r="AM47" s="637" t="s">
        <v>251</v>
      </c>
      <c r="AN47" s="637" t="s">
        <v>251</v>
      </c>
      <c r="AO47" s="637" t="s">
        <v>251</v>
      </c>
      <c r="AP47" s="637" t="s">
        <v>251</v>
      </c>
      <c r="AQ47" s="637" t="s">
        <v>251</v>
      </c>
      <c r="AR47" s="637" t="s">
        <v>251</v>
      </c>
      <c r="AS47" s="637" t="s">
        <v>251</v>
      </c>
      <c r="AT47" s="637" t="s">
        <v>251</v>
      </c>
      <c r="AU47" s="637" t="s">
        <v>251</v>
      </c>
      <c r="AV47" s="637" t="s">
        <v>251</v>
      </c>
      <c r="AW47" s="637" t="s">
        <v>251</v>
      </c>
      <c r="AX47" s="637" t="s">
        <v>251</v>
      </c>
      <c r="AY47" s="637" t="s">
        <v>251</v>
      </c>
      <c r="AZ47" s="637" t="s">
        <v>251</v>
      </c>
      <c r="BA47" s="637" t="s">
        <v>251</v>
      </c>
      <c r="BB47" s="637" t="s">
        <v>251</v>
      </c>
      <c r="BC47" s="637" t="s">
        <v>251</v>
      </c>
      <c r="BD47" s="637" t="s">
        <v>251</v>
      </c>
      <c r="BE47" s="637" t="s">
        <v>251</v>
      </c>
      <c r="BF47" s="637" t="s">
        <v>251</v>
      </c>
      <c r="BG47" s="637" t="s">
        <v>251</v>
      </c>
      <c r="BH47" s="637" t="s">
        <v>251</v>
      </c>
      <c r="BI47" s="637" t="s">
        <v>251</v>
      </c>
      <c r="BJ47" s="637" t="s">
        <v>251</v>
      </c>
      <c r="BK47" s="637" t="s">
        <v>251</v>
      </c>
      <c r="BL47" s="637" t="s">
        <v>251</v>
      </c>
      <c r="BM47" s="637" t="s">
        <v>251</v>
      </c>
      <c r="BN47" s="637" t="s">
        <v>251</v>
      </c>
      <c r="BO47" s="637" t="s">
        <v>251</v>
      </c>
      <c r="BP47" s="637" t="s">
        <v>251</v>
      </c>
      <c r="BQ47" s="637" t="s">
        <v>251</v>
      </c>
      <c r="BR47" s="637" t="s">
        <v>251</v>
      </c>
      <c r="BS47" s="637" t="s">
        <v>251</v>
      </c>
      <c r="BT47" s="637" t="s">
        <v>251</v>
      </c>
      <c r="BU47" s="637" t="s">
        <v>251</v>
      </c>
      <c r="BV47" s="637" t="s">
        <v>251</v>
      </c>
      <c r="BW47" s="637" t="s">
        <v>251</v>
      </c>
      <c r="BX47" s="637" t="s">
        <v>251</v>
      </c>
      <c r="BY47" s="637" t="s">
        <v>251</v>
      </c>
      <c r="BZ47" s="596"/>
      <c r="CA47" s="442"/>
      <c r="CB47" s="325"/>
      <c r="CC47" s="455"/>
    </row>
    <row r="48" spans="1:81" ht="22.5" x14ac:dyDescent="0.15">
      <c r="A48" s="443"/>
      <c r="B48" s="443"/>
      <c r="F48" s="329" t="s">
        <v>400</v>
      </c>
      <c r="G48" s="531" t="s">
        <v>381</v>
      </c>
      <c r="H48" s="528" t="s">
        <v>640</v>
      </c>
      <c r="I48" s="537">
        <v>0</v>
      </c>
      <c r="J48" s="537">
        <v>0</v>
      </c>
      <c r="K48" s="537">
        <v>0</v>
      </c>
      <c r="L48" s="537">
        <v>0</v>
      </c>
      <c r="M48" s="537">
        <v>0</v>
      </c>
      <c r="N48" s="537">
        <v>0</v>
      </c>
      <c r="O48" s="537">
        <v>0</v>
      </c>
      <c r="P48" s="537">
        <v>0</v>
      </c>
      <c r="Q48" s="537">
        <v>0</v>
      </c>
      <c r="R48" s="537">
        <v>0</v>
      </c>
      <c r="S48" s="537">
        <v>0</v>
      </c>
      <c r="T48" s="537">
        <v>0</v>
      </c>
      <c r="U48" s="537">
        <v>0</v>
      </c>
      <c r="V48" s="537">
        <v>0</v>
      </c>
      <c r="W48" s="537">
        <v>0</v>
      </c>
      <c r="X48" s="537">
        <v>0</v>
      </c>
      <c r="Y48" s="537">
        <v>0</v>
      </c>
      <c r="Z48" s="537">
        <v>0</v>
      </c>
      <c r="AA48" s="537">
        <v>0</v>
      </c>
      <c r="AB48" s="537">
        <v>0</v>
      </c>
      <c r="AC48" s="537">
        <v>0</v>
      </c>
      <c r="AD48" s="537">
        <v>0</v>
      </c>
      <c r="AE48" s="537">
        <v>0</v>
      </c>
      <c r="AF48" s="537">
        <v>0</v>
      </c>
      <c r="AG48" s="537">
        <v>0</v>
      </c>
      <c r="AH48" s="537">
        <v>0</v>
      </c>
      <c r="AI48" s="537">
        <v>0</v>
      </c>
      <c r="AJ48" s="537">
        <v>0</v>
      </c>
      <c r="AK48" s="537">
        <v>0</v>
      </c>
      <c r="AL48" s="537">
        <v>0</v>
      </c>
      <c r="AM48" s="537">
        <v>0</v>
      </c>
      <c r="AN48" s="537">
        <v>0</v>
      </c>
      <c r="AO48" s="537">
        <v>0</v>
      </c>
      <c r="AP48" s="537">
        <v>0</v>
      </c>
      <c r="AQ48" s="537">
        <v>0</v>
      </c>
      <c r="AR48" s="537">
        <v>0</v>
      </c>
      <c r="AS48" s="537">
        <v>0</v>
      </c>
      <c r="AT48" s="537">
        <v>0</v>
      </c>
      <c r="AU48" s="537">
        <v>0</v>
      </c>
      <c r="AV48" s="537">
        <v>0</v>
      </c>
      <c r="AW48" s="537">
        <v>0</v>
      </c>
      <c r="AX48" s="537">
        <v>0</v>
      </c>
      <c r="AY48" s="537">
        <v>0</v>
      </c>
      <c r="AZ48" s="537">
        <v>0</v>
      </c>
      <c r="BA48" s="537">
        <v>0</v>
      </c>
      <c r="BB48" s="537">
        <v>0</v>
      </c>
      <c r="BC48" s="537">
        <v>0</v>
      </c>
      <c r="BD48" s="537">
        <v>0</v>
      </c>
      <c r="BE48" s="537">
        <v>0</v>
      </c>
      <c r="BF48" s="537">
        <v>0</v>
      </c>
      <c r="BG48" s="537">
        <v>0</v>
      </c>
      <c r="BH48" s="537">
        <v>0</v>
      </c>
      <c r="BI48" s="537">
        <v>0</v>
      </c>
      <c r="BJ48" s="537">
        <v>0</v>
      </c>
      <c r="BK48" s="537">
        <v>0</v>
      </c>
      <c r="BL48" s="537">
        <v>0</v>
      </c>
      <c r="BM48" s="537">
        <v>0</v>
      </c>
      <c r="BN48" s="537">
        <v>0</v>
      </c>
      <c r="BO48" s="537">
        <v>0</v>
      </c>
      <c r="BP48" s="537">
        <v>0</v>
      </c>
      <c r="BQ48" s="537">
        <v>0</v>
      </c>
      <c r="BR48" s="537">
        <v>0</v>
      </c>
      <c r="BS48" s="537">
        <v>0</v>
      </c>
      <c r="BT48" s="537">
        <v>0</v>
      </c>
      <c r="BU48" s="537">
        <v>0</v>
      </c>
      <c r="BV48" s="537">
        <v>0</v>
      </c>
      <c r="BW48" s="537">
        <v>0</v>
      </c>
      <c r="BX48" s="537">
        <v>0</v>
      </c>
      <c r="BY48" s="537">
        <v>0</v>
      </c>
      <c r="BZ48" s="596"/>
      <c r="CA48" s="442"/>
      <c r="CB48" s="325" t="s">
        <v>621</v>
      </c>
      <c r="CC48" s="455"/>
    </row>
    <row r="49" spans="1:81" ht="22.5" x14ac:dyDescent="0.15">
      <c r="A49" s="443"/>
      <c r="B49" s="443"/>
      <c r="F49" s="329" t="s">
        <v>401</v>
      </c>
      <c r="G49" s="531" t="s">
        <v>383</v>
      </c>
      <c r="H49" s="528" t="s">
        <v>640</v>
      </c>
      <c r="I49" s="537">
        <v>0</v>
      </c>
      <c r="J49" s="537">
        <v>0</v>
      </c>
      <c r="K49" s="537">
        <v>0</v>
      </c>
      <c r="L49" s="537">
        <v>0</v>
      </c>
      <c r="M49" s="537">
        <v>0</v>
      </c>
      <c r="N49" s="537">
        <v>0</v>
      </c>
      <c r="O49" s="537">
        <v>0</v>
      </c>
      <c r="P49" s="537">
        <v>0</v>
      </c>
      <c r="Q49" s="537">
        <v>0</v>
      </c>
      <c r="R49" s="537">
        <v>0</v>
      </c>
      <c r="S49" s="537">
        <v>0</v>
      </c>
      <c r="T49" s="537">
        <v>0</v>
      </c>
      <c r="U49" s="537">
        <v>0</v>
      </c>
      <c r="V49" s="537">
        <v>0</v>
      </c>
      <c r="W49" s="537">
        <v>0</v>
      </c>
      <c r="X49" s="537">
        <v>0</v>
      </c>
      <c r="Y49" s="537">
        <v>0</v>
      </c>
      <c r="Z49" s="537">
        <v>0</v>
      </c>
      <c r="AA49" s="537">
        <v>0</v>
      </c>
      <c r="AB49" s="537">
        <v>0</v>
      </c>
      <c r="AC49" s="537">
        <v>0</v>
      </c>
      <c r="AD49" s="537">
        <v>0</v>
      </c>
      <c r="AE49" s="537">
        <v>0</v>
      </c>
      <c r="AF49" s="537">
        <v>0</v>
      </c>
      <c r="AG49" s="537">
        <v>0</v>
      </c>
      <c r="AH49" s="537">
        <v>0</v>
      </c>
      <c r="AI49" s="537">
        <v>0</v>
      </c>
      <c r="AJ49" s="537">
        <v>0</v>
      </c>
      <c r="AK49" s="537">
        <v>0</v>
      </c>
      <c r="AL49" s="537">
        <v>0</v>
      </c>
      <c r="AM49" s="537">
        <v>0</v>
      </c>
      <c r="AN49" s="537">
        <v>0</v>
      </c>
      <c r="AO49" s="537">
        <v>0</v>
      </c>
      <c r="AP49" s="537">
        <v>0</v>
      </c>
      <c r="AQ49" s="537">
        <v>0</v>
      </c>
      <c r="AR49" s="537">
        <v>0</v>
      </c>
      <c r="AS49" s="537">
        <v>0</v>
      </c>
      <c r="AT49" s="537">
        <v>0</v>
      </c>
      <c r="AU49" s="537">
        <v>0</v>
      </c>
      <c r="AV49" s="537">
        <v>0</v>
      </c>
      <c r="AW49" s="537">
        <v>0</v>
      </c>
      <c r="AX49" s="537">
        <v>0</v>
      </c>
      <c r="AY49" s="537">
        <v>0</v>
      </c>
      <c r="AZ49" s="537">
        <v>0</v>
      </c>
      <c r="BA49" s="537">
        <v>0</v>
      </c>
      <c r="BB49" s="537">
        <v>0</v>
      </c>
      <c r="BC49" s="537">
        <v>0</v>
      </c>
      <c r="BD49" s="537">
        <v>0</v>
      </c>
      <c r="BE49" s="537">
        <v>0</v>
      </c>
      <c r="BF49" s="537">
        <v>0</v>
      </c>
      <c r="BG49" s="537">
        <v>0</v>
      </c>
      <c r="BH49" s="537">
        <v>0</v>
      </c>
      <c r="BI49" s="537">
        <v>0</v>
      </c>
      <c r="BJ49" s="537">
        <v>0</v>
      </c>
      <c r="BK49" s="537">
        <v>0</v>
      </c>
      <c r="BL49" s="537">
        <v>0</v>
      </c>
      <c r="BM49" s="537">
        <v>0</v>
      </c>
      <c r="BN49" s="537">
        <v>0</v>
      </c>
      <c r="BO49" s="537">
        <v>0</v>
      </c>
      <c r="BP49" s="537">
        <v>0</v>
      </c>
      <c r="BQ49" s="537">
        <v>0</v>
      </c>
      <c r="BR49" s="537">
        <v>0</v>
      </c>
      <c r="BS49" s="537">
        <v>0</v>
      </c>
      <c r="BT49" s="537">
        <v>0</v>
      </c>
      <c r="BU49" s="537">
        <v>0</v>
      </c>
      <c r="BV49" s="537">
        <v>0</v>
      </c>
      <c r="BW49" s="537">
        <v>0</v>
      </c>
      <c r="BX49" s="537">
        <v>0</v>
      </c>
      <c r="BY49" s="537">
        <v>0</v>
      </c>
      <c r="BZ49" s="596"/>
      <c r="CA49" s="442"/>
      <c r="CB49" s="325" t="s">
        <v>622</v>
      </c>
      <c r="CC49" s="455"/>
    </row>
    <row r="50" spans="1:81" ht="18.75" x14ac:dyDescent="0.15">
      <c r="A50" s="443"/>
      <c r="B50" s="443"/>
      <c r="F50" s="329" t="s">
        <v>402</v>
      </c>
      <c r="G50" s="530" t="s">
        <v>611</v>
      </c>
      <c r="H50" s="528" t="s">
        <v>251</v>
      </c>
      <c r="I50" s="528" t="s">
        <v>251</v>
      </c>
      <c r="J50" s="528" t="s">
        <v>251</v>
      </c>
      <c r="K50" s="637" t="s">
        <v>251</v>
      </c>
      <c r="L50" s="637" t="s">
        <v>251</v>
      </c>
      <c r="M50" s="637" t="s">
        <v>251</v>
      </c>
      <c r="N50" s="637" t="s">
        <v>251</v>
      </c>
      <c r="O50" s="637" t="s">
        <v>251</v>
      </c>
      <c r="P50" s="637" t="s">
        <v>251</v>
      </c>
      <c r="Q50" s="637" t="s">
        <v>251</v>
      </c>
      <c r="R50" s="637" t="s">
        <v>251</v>
      </c>
      <c r="S50" s="637" t="s">
        <v>251</v>
      </c>
      <c r="T50" s="637" t="s">
        <v>251</v>
      </c>
      <c r="U50" s="637" t="s">
        <v>251</v>
      </c>
      <c r="V50" s="637" t="s">
        <v>251</v>
      </c>
      <c r="W50" s="637" t="s">
        <v>251</v>
      </c>
      <c r="X50" s="637" t="s">
        <v>251</v>
      </c>
      <c r="Y50" s="637" t="s">
        <v>251</v>
      </c>
      <c r="Z50" s="637" t="s">
        <v>251</v>
      </c>
      <c r="AA50" s="637" t="s">
        <v>251</v>
      </c>
      <c r="AB50" s="637" t="s">
        <v>251</v>
      </c>
      <c r="AC50" s="637" t="s">
        <v>251</v>
      </c>
      <c r="AD50" s="637" t="s">
        <v>251</v>
      </c>
      <c r="AE50" s="637" t="s">
        <v>251</v>
      </c>
      <c r="AF50" s="637" t="s">
        <v>251</v>
      </c>
      <c r="AG50" s="637" t="s">
        <v>251</v>
      </c>
      <c r="AH50" s="637" t="s">
        <v>251</v>
      </c>
      <c r="AI50" s="637" t="s">
        <v>251</v>
      </c>
      <c r="AJ50" s="637" t="s">
        <v>251</v>
      </c>
      <c r="AK50" s="637" t="s">
        <v>251</v>
      </c>
      <c r="AL50" s="637" t="s">
        <v>251</v>
      </c>
      <c r="AM50" s="637" t="s">
        <v>251</v>
      </c>
      <c r="AN50" s="637" t="s">
        <v>251</v>
      </c>
      <c r="AO50" s="637" t="s">
        <v>251</v>
      </c>
      <c r="AP50" s="637" t="s">
        <v>251</v>
      </c>
      <c r="AQ50" s="637" t="s">
        <v>251</v>
      </c>
      <c r="AR50" s="637" t="s">
        <v>251</v>
      </c>
      <c r="AS50" s="637" t="s">
        <v>251</v>
      </c>
      <c r="AT50" s="637" t="s">
        <v>251</v>
      </c>
      <c r="AU50" s="637" t="s">
        <v>251</v>
      </c>
      <c r="AV50" s="637" t="s">
        <v>251</v>
      </c>
      <c r="AW50" s="637" t="s">
        <v>251</v>
      </c>
      <c r="AX50" s="637" t="s">
        <v>251</v>
      </c>
      <c r="AY50" s="637" t="s">
        <v>251</v>
      </c>
      <c r="AZ50" s="637" t="s">
        <v>251</v>
      </c>
      <c r="BA50" s="637" t="s">
        <v>251</v>
      </c>
      <c r="BB50" s="637" t="s">
        <v>251</v>
      </c>
      <c r="BC50" s="637" t="s">
        <v>251</v>
      </c>
      <c r="BD50" s="637" t="s">
        <v>251</v>
      </c>
      <c r="BE50" s="637" t="s">
        <v>251</v>
      </c>
      <c r="BF50" s="637" t="s">
        <v>251</v>
      </c>
      <c r="BG50" s="637" t="s">
        <v>251</v>
      </c>
      <c r="BH50" s="637" t="s">
        <v>251</v>
      </c>
      <c r="BI50" s="637" t="s">
        <v>251</v>
      </c>
      <c r="BJ50" s="637" t="s">
        <v>251</v>
      </c>
      <c r="BK50" s="637" t="s">
        <v>251</v>
      </c>
      <c r="BL50" s="637" t="s">
        <v>251</v>
      </c>
      <c r="BM50" s="637" t="s">
        <v>251</v>
      </c>
      <c r="BN50" s="637" t="s">
        <v>251</v>
      </c>
      <c r="BO50" s="637" t="s">
        <v>251</v>
      </c>
      <c r="BP50" s="637" t="s">
        <v>251</v>
      </c>
      <c r="BQ50" s="637" t="s">
        <v>251</v>
      </c>
      <c r="BR50" s="637" t="s">
        <v>251</v>
      </c>
      <c r="BS50" s="637" t="s">
        <v>251</v>
      </c>
      <c r="BT50" s="637" t="s">
        <v>251</v>
      </c>
      <c r="BU50" s="637" t="s">
        <v>251</v>
      </c>
      <c r="BV50" s="637" t="s">
        <v>251</v>
      </c>
      <c r="BW50" s="637" t="s">
        <v>251</v>
      </c>
      <c r="BX50" s="637" t="s">
        <v>251</v>
      </c>
      <c r="BY50" s="637" t="s">
        <v>251</v>
      </c>
      <c r="BZ50" s="596"/>
      <c r="CA50" s="442"/>
      <c r="CB50" s="325"/>
      <c r="CC50" s="455"/>
    </row>
    <row r="51" spans="1:81" ht="18.75" x14ac:dyDescent="0.15">
      <c r="A51" s="443"/>
      <c r="B51" s="443"/>
      <c r="F51" s="329" t="s">
        <v>403</v>
      </c>
      <c r="G51" s="531" t="s">
        <v>381</v>
      </c>
      <c r="H51" s="528" t="s">
        <v>641</v>
      </c>
      <c r="I51" s="537">
        <v>0</v>
      </c>
      <c r="J51" s="537">
        <v>0</v>
      </c>
      <c r="K51" s="537">
        <v>0</v>
      </c>
      <c r="L51" s="537">
        <v>0</v>
      </c>
      <c r="M51" s="537">
        <v>0</v>
      </c>
      <c r="N51" s="537">
        <v>0</v>
      </c>
      <c r="O51" s="537">
        <v>0</v>
      </c>
      <c r="P51" s="537">
        <v>0</v>
      </c>
      <c r="Q51" s="537">
        <v>0</v>
      </c>
      <c r="R51" s="537">
        <v>0</v>
      </c>
      <c r="S51" s="537">
        <v>0</v>
      </c>
      <c r="T51" s="537">
        <v>0</v>
      </c>
      <c r="U51" s="537">
        <v>0</v>
      </c>
      <c r="V51" s="537">
        <v>0</v>
      </c>
      <c r="W51" s="537">
        <v>0</v>
      </c>
      <c r="X51" s="537">
        <v>0</v>
      </c>
      <c r="Y51" s="537">
        <v>0</v>
      </c>
      <c r="Z51" s="537">
        <v>0</v>
      </c>
      <c r="AA51" s="537">
        <v>0</v>
      </c>
      <c r="AB51" s="537">
        <v>0</v>
      </c>
      <c r="AC51" s="537">
        <v>0</v>
      </c>
      <c r="AD51" s="537">
        <v>0</v>
      </c>
      <c r="AE51" s="537">
        <v>0</v>
      </c>
      <c r="AF51" s="537">
        <v>0</v>
      </c>
      <c r="AG51" s="537">
        <v>0</v>
      </c>
      <c r="AH51" s="537">
        <v>0</v>
      </c>
      <c r="AI51" s="537">
        <v>0</v>
      </c>
      <c r="AJ51" s="537">
        <v>0</v>
      </c>
      <c r="AK51" s="537">
        <v>0</v>
      </c>
      <c r="AL51" s="537">
        <v>0</v>
      </c>
      <c r="AM51" s="537">
        <v>0</v>
      </c>
      <c r="AN51" s="537">
        <v>0</v>
      </c>
      <c r="AO51" s="537">
        <v>0</v>
      </c>
      <c r="AP51" s="537">
        <v>0</v>
      </c>
      <c r="AQ51" s="537">
        <v>0</v>
      </c>
      <c r="AR51" s="537">
        <v>0</v>
      </c>
      <c r="AS51" s="537">
        <v>0</v>
      </c>
      <c r="AT51" s="537">
        <v>0</v>
      </c>
      <c r="AU51" s="537">
        <v>0</v>
      </c>
      <c r="AV51" s="537">
        <v>0</v>
      </c>
      <c r="AW51" s="537">
        <v>0</v>
      </c>
      <c r="AX51" s="537">
        <v>0</v>
      </c>
      <c r="AY51" s="537">
        <v>0</v>
      </c>
      <c r="AZ51" s="537">
        <v>0</v>
      </c>
      <c r="BA51" s="537">
        <v>0</v>
      </c>
      <c r="BB51" s="537">
        <v>0</v>
      </c>
      <c r="BC51" s="537">
        <v>0</v>
      </c>
      <c r="BD51" s="537">
        <v>0</v>
      </c>
      <c r="BE51" s="537">
        <v>0</v>
      </c>
      <c r="BF51" s="537">
        <v>0</v>
      </c>
      <c r="BG51" s="537">
        <v>0</v>
      </c>
      <c r="BH51" s="537">
        <v>0</v>
      </c>
      <c r="BI51" s="537">
        <v>0</v>
      </c>
      <c r="BJ51" s="537">
        <v>0</v>
      </c>
      <c r="BK51" s="537">
        <v>0</v>
      </c>
      <c r="BL51" s="537">
        <v>0</v>
      </c>
      <c r="BM51" s="537">
        <v>0</v>
      </c>
      <c r="BN51" s="537">
        <v>0</v>
      </c>
      <c r="BO51" s="537">
        <v>0</v>
      </c>
      <c r="BP51" s="537">
        <v>0</v>
      </c>
      <c r="BQ51" s="537">
        <v>0</v>
      </c>
      <c r="BR51" s="537">
        <v>0</v>
      </c>
      <c r="BS51" s="537">
        <v>0</v>
      </c>
      <c r="BT51" s="537">
        <v>0</v>
      </c>
      <c r="BU51" s="537">
        <v>0</v>
      </c>
      <c r="BV51" s="537">
        <v>0</v>
      </c>
      <c r="BW51" s="537">
        <v>0</v>
      </c>
      <c r="BX51" s="537">
        <v>0</v>
      </c>
      <c r="BY51" s="537">
        <v>0</v>
      </c>
      <c r="BZ51" s="596"/>
      <c r="CA51" s="442"/>
      <c r="CB51" s="325" t="s">
        <v>623</v>
      </c>
      <c r="CC51" s="455"/>
    </row>
    <row r="52" spans="1:81" ht="18.75" x14ac:dyDescent="0.15">
      <c r="A52" s="443"/>
      <c r="B52" s="443"/>
      <c r="F52" s="329" t="s">
        <v>404</v>
      </c>
      <c r="G52" s="531" t="s">
        <v>383</v>
      </c>
      <c r="H52" s="528" t="s">
        <v>641</v>
      </c>
      <c r="I52" s="537">
        <v>0</v>
      </c>
      <c r="J52" s="537">
        <v>0</v>
      </c>
      <c r="K52" s="537">
        <v>0</v>
      </c>
      <c r="L52" s="537">
        <v>0</v>
      </c>
      <c r="M52" s="537">
        <v>0</v>
      </c>
      <c r="N52" s="537">
        <v>0</v>
      </c>
      <c r="O52" s="537">
        <v>0</v>
      </c>
      <c r="P52" s="537">
        <v>0</v>
      </c>
      <c r="Q52" s="537">
        <v>0</v>
      </c>
      <c r="R52" s="537">
        <v>0</v>
      </c>
      <c r="S52" s="537">
        <v>0</v>
      </c>
      <c r="T52" s="537">
        <v>0</v>
      </c>
      <c r="U52" s="537">
        <v>0</v>
      </c>
      <c r="V52" s="537">
        <v>0</v>
      </c>
      <c r="W52" s="537">
        <v>0</v>
      </c>
      <c r="X52" s="537">
        <v>0</v>
      </c>
      <c r="Y52" s="537">
        <v>0</v>
      </c>
      <c r="Z52" s="537">
        <v>0</v>
      </c>
      <c r="AA52" s="537">
        <v>0</v>
      </c>
      <c r="AB52" s="537">
        <v>0</v>
      </c>
      <c r="AC52" s="537">
        <v>0</v>
      </c>
      <c r="AD52" s="537">
        <v>0</v>
      </c>
      <c r="AE52" s="537">
        <v>0</v>
      </c>
      <c r="AF52" s="537">
        <v>0</v>
      </c>
      <c r="AG52" s="537">
        <v>0</v>
      </c>
      <c r="AH52" s="537">
        <v>0</v>
      </c>
      <c r="AI52" s="537">
        <v>0</v>
      </c>
      <c r="AJ52" s="537">
        <v>0</v>
      </c>
      <c r="AK52" s="537">
        <v>0</v>
      </c>
      <c r="AL52" s="537">
        <v>0</v>
      </c>
      <c r="AM52" s="537">
        <v>0</v>
      </c>
      <c r="AN52" s="537">
        <v>0</v>
      </c>
      <c r="AO52" s="537">
        <v>0</v>
      </c>
      <c r="AP52" s="537">
        <v>0</v>
      </c>
      <c r="AQ52" s="537">
        <v>0</v>
      </c>
      <c r="AR52" s="537">
        <v>0</v>
      </c>
      <c r="AS52" s="537">
        <v>0</v>
      </c>
      <c r="AT52" s="537">
        <v>0</v>
      </c>
      <c r="AU52" s="537">
        <v>0</v>
      </c>
      <c r="AV52" s="537">
        <v>0</v>
      </c>
      <c r="AW52" s="537">
        <v>0</v>
      </c>
      <c r="AX52" s="537">
        <v>0</v>
      </c>
      <c r="AY52" s="537">
        <v>0</v>
      </c>
      <c r="AZ52" s="537">
        <v>0</v>
      </c>
      <c r="BA52" s="537">
        <v>0</v>
      </c>
      <c r="BB52" s="537">
        <v>0</v>
      </c>
      <c r="BC52" s="537">
        <v>0</v>
      </c>
      <c r="BD52" s="537">
        <v>0</v>
      </c>
      <c r="BE52" s="537">
        <v>0</v>
      </c>
      <c r="BF52" s="537">
        <v>0</v>
      </c>
      <c r="BG52" s="537">
        <v>0</v>
      </c>
      <c r="BH52" s="537">
        <v>0</v>
      </c>
      <c r="BI52" s="537">
        <v>0</v>
      </c>
      <c r="BJ52" s="537">
        <v>0</v>
      </c>
      <c r="BK52" s="537">
        <v>0</v>
      </c>
      <c r="BL52" s="537">
        <v>0</v>
      </c>
      <c r="BM52" s="537">
        <v>0</v>
      </c>
      <c r="BN52" s="537">
        <v>0</v>
      </c>
      <c r="BO52" s="537">
        <v>0</v>
      </c>
      <c r="BP52" s="537">
        <v>0</v>
      </c>
      <c r="BQ52" s="537">
        <v>0</v>
      </c>
      <c r="BR52" s="537">
        <v>0</v>
      </c>
      <c r="BS52" s="537">
        <v>0</v>
      </c>
      <c r="BT52" s="537">
        <v>0</v>
      </c>
      <c r="BU52" s="537">
        <v>0</v>
      </c>
      <c r="BV52" s="537">
        <v>0</v>
      </c>
      <c r="BW52" s="537">
        <v>0</v>
      </c>
      <c r="BX52" s="537">
        <v>0</v>
      </c>
      <c r="BY52" s="537">
        <v>0</v>
      </c>
      <c r="BZ52" s="596"/>
      <c r="CA52" s="442"/>
      <c r="CB52" s="325" t="s">
        <v>624</v>
      </c>
      <c r="CC52" s="455"/>
    </row>
    <row r="53" spans="1:81" ht="18.75" x14ac:dyDescent="0.15">
      <c r="A53" s="443"/>
      <c r="B53" s="443"/>
      <c r="F53" s="329" t="s">
        <v>405</v>
      </c>
      <c r="G53" s="530" t="s">
        <v>612</v>
      </c>
      <c r="H53" s="528" t="s">
        <v>251</v>
      </c>
      <c r="I53" s="528" t="s">
        <v>251</v>
      </c>
      <c r="J53" s="528" t="s">
        <v>251</v>
      </c>
      <c r="K53" s="637" t="s">
        <v>251</v>
      </c>
      <c r="L53" s="637" t="s">
        <v>251</v>
      </c>
      <c r="M53" s="637" t="s">
        <v>251</v>
      </c>
      <c r="N53" s="637" t="s">
        <v>251</v>
      </c>
      <c r="O53" s="637" t="s">
        <v>251</v>
      </c>
      <c r="P53" s="637" t="s">
        <v>251</v>
      </c>
      <c r="Q53" s="637" t="s">
        <v>251</v>
      </c>
      <c r="R53" s="637" t="s">
        <v>251</v>
      </c>
      <c r="S53" s="637" t="s">
        <v>251</v>
      </c>
      <c r="T53" s="637" t="s">
        <v>251</v>
      </c>
      <c r="U53" s="637" t="s">
        <v>251</v>
      </c>
      <c r="V53" s="637" t="s">
        <v>251</v>
      </c>
      <c r="W53" s="637" t="s">
        <v>251</v>
      </c>
      <c r="X53" s="637" t="s">
        <v>251</v>
      </c>
      <c r="Y53" s="637" t="s">
        <v>251</v>
      </c>
      <c r="Z53" s="637" t="s">
        <v>251</v>
      </c>
      <c r="AA53" s="637" t="s">
        <v>251</v>
      </c>
      <c r="AB53" s="637" t="s">
        <v>251</v>
      </c>
      <c r="AC53" s="637" t="s">
        <v>251</v>
      </c>
      <c r="AD53" s="637" t="s">
        <v>251</v>
      </c>
      <c r="AE53" s="637" t="s">
        <v>251</v>
      </c>
      <c r="AF53" s="637" t="s">
        <v>251</v>
      </c>
      <c r="AG53" s="637" t="s">
        <v>251</v>
      </c>
      <c r="AH53" s="637" t="s">
        <v>251</v>
      </c>
      <c r="AI53" s="637" t="s">
        <v>251</v>
      </c>
      <c r="AJ53" s="637" t="s">
        <v>251</v>
      </c>
      <c r="AK53" s="637" t="s">
        <v>251</v>
      </c>
      <c r="AL53" s="637" t="s">
        <v>251</v>
      </c>
      <c r="AM53" s="637" t="s">
        <v>251</v>
      </c>
      <c r="AN53" s="637" t="s">
        <v>251</v>
      </c>
      <c r="AO53" s="637" t="s">
        <v>251</v>
      </c>
      <c r="AP53" s="637" t="s">
        <v>251</v>
      </c>
      <c r="AQ53" s="637" t="s">
        <v>251</v>
      </c>
      <c r="AR53" s="637" t="s">
        <v>251</v>
      </c>
      <c r="AS53" s="637" t="s">
        <v>251</v>
      </c>
      <c r="AT53" s="637" t="s">
        <v>251</v>
      </c>
      <c r="AU53" s="637" t="s">
        <v>251</v>
      </c>
      <c r="AV53" s="637" t="s">
        <v>251</v>
      </c>
      <c r="AW53" s="637" t="s">
        <v>251</v>
      </c>
      <c r="AX53" s="637" t="s">
        <v>251</v>
      </c>
      <c r="AY53" s="637" t="s">
        <v>251</v>
      </c>
      <c r="AZ53" s="637" t="s">
        <v>251</v>
      </c>
      <c r="BA53" s="637" t="s">
        <v>251</v>
      </c>
      <c r="BB53" s="637" t="s">
        <v>251</v>
      </c>
      <c r="BC53" s="637" t="s">
        <v>251</v>
      </c>
      <c r="BD53" s="637" t="s">
        <v>251</v>
      </c>
      <c r="BE53" s="637" t="s">
        <v>251</v>
      </c>
      <c r="BF53" s="637" t="s">
        <v>251</v>
      </c>
      <c r="BG53" s="637" t="s">
        <v>251</v>
      </c>
      <c r="BH53" s="637" t="s">
        <v>251</v>
      </c>
      <c r="BI53" s="637" t="s">
        <v>251</v>
      </c>
      <c r="BJ53" s="637" t="s">
        <v>251</v>
      </c>
      <c r="BK53" s="637" t="s">
        <v>251</v>
      </c>
      <c r="BL53" s="637" t="s">
        <v>251</v>
      </c>
      <c r="BM53" s="637" t="s">
        <v>251</v>
      </c>
      <c r="BN53" s="637" t="s">
        <v>251</v>
      </c>
      <c r="BO53" s="637" t="s">
        <v>251</v>
      </c>
      <c r="BP53" s="637" t="s">
        <v>251</v>
      </c>
      <c r="BQ53" s="637" t="s">
        <v>251</v>
      </c>
      <c r="BR53" s="637" t="s">
        <v>251</v>
      </c>
      <c r="BS53" s="637" t="s">
        <v>251</v>
      </c>
      <c r="BT53" s="637" t="s">
        <v>251</v>
      </c>
      <c r="BU53" s="637" t="s">
        <v>251</v>
      </c>
      <c r="BV53" s="637" t="s">
        <v>251</v>
      </c>
      <c r="BW53" s="637" t="s">
        <v>251</v>
      </c>
      <c r="BX53" s="637" t="s">
        <v>251</v>
      </c>
      <c r="BY53" s="637" t="s">
        <v>251</v>
      </c>
      <c r="BZ53" s="596"/>
      <c r="CA53" s="442"/>
      <c r="CB53" s="325"/>
      <c r="CC53" s="455"/>
    </row>
    <row r="54" spans="1:81" ht="22.5" x14ac:dyDescent="0.15">
      <c r="A54" s="443"/>
      <c r="B54" s="443"/>
      <c r="F54" s="329" t="s">
        <v>406</v>
      </c>
      <c r="G54" s="531" t="s">
        <v>381</v>
      </c>
      <c r="H54" s="528" t="s">
        <v>642</v>
      </c>
      <c r="I54" s="537">
        <v>0</v>
      </c>
      <c r="J54" s="537">
        <v>0</v>
      </c>
      <c r="K54" s="537">
        <v>0</v>
      </c>
      <c r="L54" s="537">
        <v>0</v>
      </c>
      <c r="M54" s="537">
        <v>0</v>
      </c>
      <c r="N54" s="537">
        <v>0</v>
      </c>
      <c r="O54" s="537">
        <v>0</v>
      </c>
      <c r="P54" s="537">
        <v>0</v>
      </c>
      <c r="Q54" s="537">
        <v>0</v>
      </c>
      <c r="R54" s="537">
        <v>0</v>
      </c>
      <c r="S54" s="537">
        <v>0</v>
      </c>
      <c r="T54" s="537">
        <v>0</v>
      </c>
      <c r="U54" s="537">
        <v>0</v>
      </c>
      <c r="V54" s="537">
        <v>0</v>
      </c>
      <c r="W54" s="537">
        <v>0</v>
      </c>
      <c r="X54" s="537">
        <v>0</v>
      </c>
      <c r="Y54" s="537">
        <v>0</v>
      </c>
      <c r="Z54" s="537">
        <v>0</v>
      </c>
      <c r="AA54" s="537">
        <v>0</v>
      </c>
      <c r="AB54" s="537">
        <v>0</v>
      </c>
      <c r="AC54" s="537">
        <v>0</v>
      </c>
      <c r="AD54" s="537">
        <v>0</v>
      </c>
      <c r="AE54" s="537">
        <v>0</v>
      </c>
      <c r="AF54" s="537">
        <v>0</v>
      </c>
      <c r="AG54" s="537">
        <v>0</v>
      </c>
      <c r="AH54" s="537">
        <v>0</v>
      </c>
      <c r="AI54" s="537">
        <v>0</v>
      </c>
      <c r="AJ54" s="537">
        <v>0</v>
      </c>
      <c r="AK54" s="537">
        <v>0</v>
      </c>
      <c r="AL54" s="537">
        <v>0</v>
      </c>
      <c r="AM54" s="537">
        <v>0</v>
      </c>
      <c r="AN54" s="537">
        <v>0</v>
      </c>
      <c r="AO54" s="537">
        <v>0</v>
      </c>
      <c r="AP54" s="537">
        <v>0</v>
      </c>
      <c r="AQ54" s="537">
        <v>0</v>
      </c>
      <c r="AR54" s="537">
        <v>0</v>
      </c>
      <c r="AS54" s="537">
        <v>0</v>
      </c>
      <c r="AT54" s="537">
        <v>0</v>
      </c>
      <c r="AU54" s="537">
        <v>0</v>
      </c>
      <c r="AV54" s="537">
        <v>0</v>
      </c>
      <c r="AW54" s="537">
        <v>0</v>
      </c>
      <c r="AX54" s="537">
        <v>0</v>
      </c>
      <c r="AY54" s="537">
        <v>0</v>
      </c>
      <c r="AZ54" s="537">
        <v>0</v>
      </c>
      <c r="BA54" s="537">
        <v>0</v>
      </c>
      <c r="BB54" s="537">
        <v>0</v>
      </c>
      <c r="BC54" s="537">
        <v>0</v>
      </c>
      <c r="BD54" s="537">
        <v>0</v>
      </c>
      <c r="BE54" s="537">
        <v>0</v>
      </c>
      <c r="BF54" s="537">
        <v>0</v>
      </c>
      <c r="BG54" s="537">
        <v>0</v>
      </c>
      <c r="BH54" s="537">
        <v>0</v>
      </c>
      <c r="BI54" s="537">
        <v>0</v>
      </c>
      <c r="BJ54" s="537">
        <v>0</v>
      </c>
      <c r="BK54" s="537">
        <v>0</v>
      </c>
      <c r="BL54" s="537">
        <v>0</v>
      </c>
      <c r="BM54" s="537">
        <v>0</v>
      </c>
      <c r="BN54" s="537">
        <v>0</v>
      </c>
      <c r="BO54" s="537">
        <v>0</v>
      </c>
      <c r="BP54" s="537">
        <v>0</v>
      </c>
      <c r="BQ54" s="537">
        <v>0</v>
      </c>
      <c r="BR54" s="537">
        <v>0</v>
      </c>
      <c r="BS54" s="537">
        <v>0</v>
      </c>
      <c r="BT54" s="537">
        <v>0</v>
      </c>
      <c r="BU54" s="537">
        <v>0</v>
      </c>
      <c r="BV54" s="537">
        <v>0</v>
      </c>
      <c r="BW54" s="537">
        <v>0</v>
      </c>
      <c r="BX54" s="537">
        <v>0</v>
      </c>
      <c r="BY54" s="537">
        <v>0</v>
      </c>
      <c r="BZ54" s="596"/>
      <c r="CA54" s="442"/>
      <c r="CB54" s="325" t="s">
        <v>625</v>
      </c>
      <c r="CC54" s="455"/>
    </row>
    <row r="55" spans="1:81" ht="22.5" x14ac:dyDescent="0.15">
      <c r="A55" s="443"/>
      <c r="B55" s="443"/>
      <c r="F55" s="329" t="s">
        <v>407</v>
      </c>
      <c r="G55" s="531" t="s">
        <v>383</v>
      </c>
      <c r="H55" s="528" t="s">
        <v>642</v>
      </c>
      <c r="I55" s="537">
        <v>0</v>
      </c>
      <c r="J55" s="537">
        <v>0</v>
      </c>
      <c r="K55" s="537">
        <v>0</v>
      </c>
      <c r="L55" s="537">
        <v>0</v>
      </c>
      <c r="M55" s="537">
        <v>0</v>
      </c>
      <c r="N55" s="537">
        <v>0</v>
      </c>
      <c r="O55" s="537">
        <v>0</v>
      </c>
      <c r="P55" s="537">
        <v>0</v>
      </c>
      <c r="Q55" s="537">
        <v>0</v>
      </c>
      <c r="R55" s="537">
        <v>0</v>
      </c>
      <c r="S55" s="537">
        <v>0</v>
      </c>
      <c r="T55" s="537">
        <v>0</v>
      </c>
      <c r="U55" s="537">
        <v>0</v>
      </c>
      <c r="V55" s="537">
        <v>0</v>
      </c>
      <c r="W55" s="537">
        <v>0</v>
      </c>
      <c r="X55" s="537">
        <v>0</v>
      </c>
      <c r="Y55" s="537">
        <v>0</v>
      </c>
      <c r="Z55" s="537">
        <v>0</v>
      </c>
      <c r="AA55" s="537">
        <v>0</v>
      </c>
      <c r="AB55" s="537">
        <v>0</v>
      </c>
      <c r="AC55" s="537">
        <v>0</v>
      </c>
      <c r="AD55" s="537">
        <v>0</v>
      </c>
      <c r="AE55" s="537">
        <v>0</v>
      </c>
      <c r="AF55" s="537">
        <v>0</v>
      </c>
      <c r="AG55" s="537">
        <v>0</v>
      </c>
      <c r="AH55" s="537">
        <v>0</v>
      </c>
      <c r="AI55" s="537">
        <v>0</v>
      </c>
      <c r="AJ55" s="537">
        <v>0</v>
      </c>
      <c r="AK55" s="537">
        <v>0</v>
      </c>
      <c r="AL55" s="537">
        <v>0</v>
      </c>
      <c r="AM55" s="537">
        <v>0</v>
      </c>
      <c r="AN55" s="537">
        <v>0</v>
      </c>
      <c r="AO55" s="537">
        <v>0</v>
      </c>
      <c r="AP55" s="537">
        <v>0</v>
      </c>
      <c r="AQ55" s="537">
        <v>0</v>
      </c>
      <c r="AR55" s="537">
        <v>0</v>
      </c>
      <c r="AS55" s="537">
        <v>0</v>
      </c>
      <c r="AT55" s="537">
        <v>0</v>
      </c>
      <c r="AU55" s="537">
        <v>0</v>
      </c>
      <c r="AV55" s="537">
        <v>0</v>
      </c>
      <c r="AW55" s="537">
        <v>0</v>
      </c>
      <c r="AX55" s="537">
        <v>0</v>
      </c>
      <c r="AY55" s="537">
        <v>0</v>
      </c>
      <c r="AZ55" s="537">
        <v>0</v>
      </c>
      <c r="BA55" s="537">
        <v>0</v>
      </c>
      <c r="BB55" s="537">
        <v>0</v>
      </c>
      <c r="BC55" s="537">
        <v>0</v>
      </c>
      <c r="BD55" s="537">
        <v>0</v>
      </c>
      <c r="BE55" s="537">
        <v>0</v>
      </c>
      <c r="BF55" s="537">
        <v>0</v>
      </c>
      <c r="BG55" s="537">
        <v>0</v>
      </c>
      <c r="BH55" s="537">
        <v>0</v>
      </c>
      <c r="BI55" s="537">
        <v>0</v>
      </c>
      <c r="BJ55" s="537">
        <v>0</v>
      </c>
      <c r="BK55" s="537">
        <v>0</v>
      </c>
      <c r="BL55" s="537">
        <v>0</v>
      </c>
      <c r="BM55" s="537">
        <v>0</v>
      </c>
      <c r="BN55" s="537">
        <v>0</v>
      </c>
      <c r="BO55" s="537">
        <v>0</v>
      </c>
      <c r="BP55" s="537">
        <v>0</v>
      </c>
      <c r="BQ55" s="537">
        <v>0</v>
      </c>
      <c r="BR55" s="537">
        <v>0</v>
      </c>
      <c r="BS55" s="537">
        <v>0</v>
      </c>
      <c r="BT55" s="537">
        <v>0</v>
      </c>
      <c r="BU55" s="537">
        <v>0</v>
      </c>
      <c r="BV55" s="537">
        <v>0</v>
      </c>
      <c r="BW55" s="537">
        <v>0</v>
      </c>
      <c r="BX55" s="537">
        <v>0</v>
      </c>
      <c r="BY55" s="537">
        <v>0</v>
      </c>
      <c r="BZ55" s="596"/>
      <c r="CA55" s="442"/>
      <c r="CB55" s="325" t="s">
        <v>626</v>
      </c>
      <c r="CC55" s="455"/>
    </row>
    <row r="56" spans="1:81" ht="18.75" x14ac:dyDescent="0.15">
      <c r="A56" s="443"/>
      <c r="B56" s="443"/>
      <c r="F56" s="329" t="s">
        <v>408</v>
      </c>
      <c r="G56" s="530" t="s">
        <v>613</v>
      </c>
      <c r="H56" s="528" t="s">
        <v>251</v>
      </c>
      <c r="I56" s="528" t="s">
        <v>251</v>
      </c>
      <c r="J56" s="528" t="s">
        <v>251</v>
      </c>
      <c r="K56" s="637" t="s">
        <v>251</v>
      </c>
      <c r="L56" s="637" t="s">
        <v>251</v>
      </c>
      <c r="M56" s="637" t="s">
        <v>251</v>
      </c>
      <c r="N56" s="637" t="s">
        <v>251</v>
      </c>
      <c r="O56" s="637" t="s">
        <v>251</v>
      </c>
      <c r="P56" s="637" t="s">
        <v>251</v>
      </c>
      <c r="Q56" s="637" t="s">
        <v>251</v>
      </c>
      <c r="R56" s="637" t="s">
        <v>251</v>
      </c>
      <c r="S56" s="637" t="s">
        <v>251</v>
      </c>
      <c r="T56" s="637" t="s">
        <v>251</v>
      </c>
      <c r="U56" s="637" t="s">
        <v>251</v>
      </c>
      <c r="V56" s="637" t="s">
        <v>251</v>
      </c>
      <c r="W56" s="637" t="s">
        <v>251</v>
      </c>
      <c r="X56" s="637" t="s">
        <v>251</v>
      </c>
      <c r="Y56" s="637" t="s">
        <v>251</v>
      </c>
      <c r="Z56" s="637" t="s">
        <v>251</v>
      </c>
      <c r="AA56" s="637" t="s">
        <v>251</v>
      </c>
      <c r="AB56" s="637" t="s">
        <v>251</v>
      </c>
      <c r="AC56" s="637" t="s">
        <v>251</v>
      </c>
      <c r="AD56" s="637" t="s">
        <v>251</v>
      </c>
      <c r="AE56" s="637" t="s">
        <v>251</v>
      </c>
      <c r="AF56" s="637" t="s">
        <v>251</v>
      </c>
      <c r="AG56" s="637" t="s">
        <v>251</v>
      </c>
      <c r="AH56" s="637" t="s">
        <v>251</v>
      </c>
      <c r="AI56" s="637" t="s">
        <v>251</v>
      </c>
      <c r="AJ56" s="637" t="s">
        <v>251</v>
      </c>
      <c r="AK56" s="637" t="s">
        <v>251</v>
      </c>
      <c r="AL56" s="637" t="s">
        <v>251</v>
      </c>
      <c r="AM56" s="637" t="s">
        <v>251</v>
      </c>
      <c r="AN56" s="637" t="s">
        <v>251</v>
      </c>
      <c r="AO56" s="637" t="s">
        <v>251</v>
      </c>
      <c r="AP56" s="637" t="s">
        <v>251</v>
      </c>
      <c r="AQ56" s="637" t="s">
        <v>251</v>
      </c>
      <c r="AR56" s="637" t="s">
        <v>251</v>
      </c>
      <c r="AS56" s="637" t="s">
        <v>251</v>
      </c>
      <c r="AT56" s="637" t="s">
        <v>251</v>
      </c>
      <c r="AU56" s="637" t="s">
        <v>251</v>
      </c>
      <c r="AV56" s="637" t="s">
        <v>251</v>
      </c>
      <c r="AW56" s="637" t="s">
        <v>251</v>
      </c>
      <c r="AX56" s="637" t="s">
        <v>251</v>
      </c>
      <c r="AY56" s="637" t="s">
        <v>251</v>
      </c>
      <c r="AZ56" s="637" t="s">
        <v>251</v>
      </c>
      <c r="BA56" s="637" t="s">
        <v>251</v>
      </c>
      <c r="BB56" s="637" t="s">
        <v>251</v>
      </c>
      <c r="BC56" s="637" t="s">
        <v>251</v>
      </c>
      <c r="BD56" s="637" t="s">
        <v>251</v>
      </c>
      <c r="BE56" s="637" t="s">
        <v>251</v>
      </c>
      <c r="BF56" s="637" t="s">
        <v>251</v>
      </c>
      <c r="BG56" s="637" t="s">
        <v>251</v>
      </c>
      <c r="BH56" s="637" t="s">
        <v>251</v>
      </c>
      <c r="BI56" s="637" t="s">
        <v>251</v>
      </c>
      <c r="BJ56" s="637" t="s">
        <v>251</v>
      </c>
      <c r="BK56" s="637" t="s">
        <v>251</v>
      </c>
      <c r="BL56" s="637" t="s">
        <v>251</v>
      </c>
      <c r="BM56" s="637" t="s">
        <v>251</v>
      </c>
      <c r="BN56" s="637" t="s">
        <v>251</v>
      </c>
      <c r="BO56" s="637" t="s">
        <v>251</v>
      </c>
      <c r="BP56" s="637" t="s">
        <v>251</v>
      </c>
      <c r="BQ56" s="637" t="s">
        <v>251</v>
      </c>
      <c r="BR56" s="637" t="s">
        <v>251</v>
      </c>
      <c r="BS56" s="637" t="s">
        <v>251</v>
      </c>
      <c r="BT56" s="637" t="s">
        <v>251</v>
      </c>
      <c r="BU56" s="637" t="s">
        <v>251</v>
      </c>
      <c r="BV56" s="637" t="s">
        <v>251</v>
      </c>
      <c r="BW56" s="637" t="s">
        <v>251</v>
      </c>
      <c r="BX56" s="637" t="s">
        <v>251</v>
      </c>
      <c r="BY56" s="637" t="s">
        <v>251</v>
      </c>
      <c r="BZ56" s="596"/>
      <c r="CA56" s="442"/>
      <c r="CB56" s="325"/>
      <c r="CC56" s="455"/>
    </row>
    <row r="57" spans="1:81" ht="18.75" x14ac:dyDescent="0.15">
      <c r="A57" s="443"/>
      <c r="B57" s="443"/>
      <c r="F57" s="329" t="s">
        <v>409</v>
      </c>
      <c r="G57" s="531" t="s">
        <v>381</v>
      </c>
      <c r="H57" s="528" t="s">
        <v>643</v>
      </c>
      <c r="I57" s="537">
        <v>0</v>
      </c>
      <c r="J57" s="537">
        <v>0</v>
      </c>
      <c r="K57" s="537">
        <v>0</v>
      </c>
      <c r="L57" s="537">
        <v>0</v>
      </c>
      <c r="M57" s="537">
        <v>0</v>
      </c>
      <c r="N57" s="537">
        <v>0</v>
      </c>
      <c r="O57" s="537">
        <v>0</v>
      </c>
      <c r="P57" s="537">
        <v>0</v>
      </c>
      <c r="Q57" s="537">
        <v>0</v>
      </c>
      <c r="R57" s="537">
        <v>0</v>
      </c>
      <c r="S57" s="537">
        <v>0</v>
      </c>
      <c r="T57" s="537">
        <v>0</v>
      </c>
      <c r="U57" s="537">
        <v>0</v>
      </c>
      <c r="V57" s="537">
        <v>0</v>
      </c>
      <c r="W57" s="537">
        <v>0</v>
      </c>
      <c r="X57" s="537">
        <v>0</v>
      </c>
      <c r="Y57" s="537">
        <v>0</v>
      </c>
      <c r="Z57" s="537">
        <v>0</v>
      </c>
      <c r="AA57" s="537">
        <v>0</v>
      </c>
      <c r="AB57" s="537">
        <v>0</v>
      </c>
      <c r="AC57" s="537">
        <v>0</v>
      </c>
      <c r="AD57" s="537">
        <v>0</v>
      </c>
      <c r="AE57" s="537">
        <v>0</v>
      </c>
      <c r="AF57" s="537">
        <v>0</v>
      </c>
      <c r="AG57" s="537">
        <v>0</v>
      </c>
      <c r="AH57" s="537">
        <v>0</v>
      </c>
      <c r="AI57" s="537">
        <v>0</v>
      </c>
      <c r="AJ57" s="537">
        <v>0</v>
      </c>
      <c r="AK57" s="537">
        <v>0</v>
      </c>
      <c r="AL57" s="537">
        <v>0</v>
      </c>
      <c r="AM57" s="537">
        <v>0</v>
      </c>
      <c r="AN57" s="537">
        <v>0</v>
      </c>
      <c r="AO57" s="537">
        <v>0</v>
      </c>
      <c r="AP57" s="537">
        <v>0</v>
      </c>
      <c r="AQ57" s="537">
        <v>0</v>
      </c>
      <c r="AR57" s="537">
        <v>0</v>
      </c>
      <c r="AS57" s="537">
        <v>0</v>
      </c>
      <c r="AT57" s="537">
        <v>0</v>
      </c>
      <c r="AU57" s="537">
        <v>0</v>
      </c>
      <c r="AV57" s="537">
        <v>0</v>
      </c>
      <c r="AW57" s="537">
        <v>0</v>
      </c>
      <c r="AX57" s="537">
        <v>0</v>
      </c>
      <c r="AY57" s="537">
        <v>0</v>
      </c>
      <c r="AZ57" s="537">
        <v>0</v>
      </c>
      <c r="BA57" s="537">
        <v>0</v>
      </c>
      <c r="BB57" s="537">
        <v>0</v>
      </c>
      <c r="BC57" s="537">
        <v>0</v>
      </c>
      <c r="BD57" s="537">
        <v>0</v>
      </c>
      <c r="BE57" s="537">
        <v>0</v>
      </c>
      <c r="BF57" s="537">
        <v>0</v>
      </c>
      <c r="BG57" s="537">
        <v>0</v>
      </c>
      <c r="BH57" s="537">
        <v>0</v>
      </c>
      <c r="BI57" s="537">
        <v>0</v>
      </c>
      <c r="BJ57" s="537">
        <v>0</v>
      </c>
      <c r="BK57" s="537">
        <v>0</v>
      </c>
      <c r="BL57" s="537">
        <v>0</v>
      </c>
      <c r="BM57" s="537">
        <v>0</v>
      </c>
      <c r="BN57" s="537">
        <v>0</v>
      </c>
      <c r="BO57" s="537">
        <v>0</v>
      </c>
      <c r="BP57" s="537">
        <v>0</v>
      </c>
      <c r="BQ57" s="537">
        <v>0</v>
      </c>
      <c r="BR57" s="537">
        <v>0</v>
      </c>
      <c r="BS57" s="537">
        <v>0</v>
      </c>
      <c r="BT57" s="537">
        <v>0</v>
      </c>
      <c r="BU57" s="537">
        <v>0</v>
      </c>
      <c r="BV57" s="537">
        <v>0</v>
      </c>
      <c r="BW57" s="537">
        <v>0</v>
      </c>
      <c r="BX57" s="537">
        <v>0</v>
      </c>
      <c r="BY57" s="537">
        <v>0</v>
      </c>
      <c r="BZ57" s="596"/>
      <c r="CA57" s="442"/>
      <c r="CB57" s="325" t="s">
        <v>627</v>
      </c>
      <c r="CC57" s="455"/>
    </row>
    <row r="58" spans="1:81" ht="18.75" x14ac:dyDescent="0.15">
      <c r="A58" s="443"/>
      <c r="B58" s="443"/>
      <c r="F58" s="329" t="s">
        <v>410</v>
      </c>
      <c r="G58" s="531" t="s">
        <v>383</v>
      </c>
      <c r="H58" s="528" t="s">
        <v>643</v>
      </c>
      <c r="I58" s="537">
        <v>0</v>
      </c>
      <c r="J58" s="537">
        <v>0</v>
      </c>
      <c r="K58" s="537">
        <v>0</v>
      </c>
      <c r="L58" s="537">
        <v>0</v>
      </c>
      <c r="M58" s="537">
        <v>0</v>
      </c>
      <c r="N58" s="537">
        <v>0</v>
      </c>
      <c r="O58" s="537">
        <v>0</v>
      </c>
      <c r="P58" s="537">
        <v>0</v>
      </c>
      <c r="Q58" s="537">
        <v>0</v>
      </c>
      <c r="R58" s="537">
        <v>0</v>
      </c>
      <c r="S58" s="537">
        <v>0</v>
      </c>
      <c r="T58" s="537">
        <v>0</v>
      </c>
      <c r="U58" s="537">
        <v>0</v>
      </c>
      <c r="V58" s="537">
        <v>0</v>
      </c>
      <c r="W58" s="537">
        <v>0</v>
      </c>
      <c r="X58" s="537">
        <v>0</v>
      </c>
      <c r="Y58" s="537">
        <v>0</v>
      </c>
      <c r="Z58" s="537">
        <v>0</v>
      </c>
      <c r="AA58" s="537">
        <v>0</v>
      </c>
      <c r="AB58" s="537">
        <v>0</v>
      </c>
      <c r="AC58" s="537">
        <v>0</v>
      </c>
      <c r="AD58" s="537">
        <v>0</v>
      </c>
      <c r="AE58" s="537">
        <v>0</v>
      </c>
      <c r="AF58" s="537">
        <v>0</v>
      </c>
      <c r="AG58" s="537">
        <v>0</v>
      </c>
      <c r="AH58" s="537">
        <v>0</v>
      </c>
      <c r="AI58" s="537">
        <v>0</v>
      </c>
      <c r="AJ58" s="537">
        <v>0</v>
      </c>
      <c r="AK58" s="537">
        <v>0</v>
      </c>
      <c r="AL58" s="537">
        <v>0</v>
      </c>
      <c r="AM58" s="537">
        <v>0</v>
      </c>
      <c r="AN58" s="537">
        <v>0</v>
      </c>
      <c r="AO58" s="537">
        <v>0</v>
      </c>
      <c r="AP58" s="537">
        <v>0</v>
      </c>
      <c r="AQ58" s="537">
        <v>0</v>
      </c>
      <c r="AR58" s="537">
        <v>0</v>
      </c>
      <c r="AS58" s="537">
        <v>0</v>
      </c>
      <c r="AT58" s="537">
        <v>0</v>
      </c>
      <c r="AU58" s="537">
        <v>0</v>
      </c>
      <c r="AV58" s="537">
        <v>0</v>
      </c>
      <c r="AW58" s="537">
        <v>0</v>
      </c>
      <c r="AX58" s="537">
        <v>0</v>
      </c>
      <c r="AY58" s="537">
        <v>0</v>
      </c>
      <c r="AZ58" s="537">
        <v>0</v>
      </c>
      <c r="BA58" s="537">
        <v>0</v>
      </c>
      <c r="BB58" s="537">
        <v>0</v>
      </c>
      <c r="BC58" s="537">
        <v>0</v>
      </c>
      <c r="BD58" s="537">
        <v>0</v>
      </c>
      <c r="BE58" s="537">
        <v>0</v>
      </c>
      <c r="BF58" s="537">
        <v>0</v>
      </c>
      <c r="BG58" s="537">
        <v>0</v>
      </c>
      <c r="BH58" s="537">
        <v>0</v>
      </c>
      <c r="BI58" s="537">
        <v>0</v>
      </c>
      <c r="BJ58" s="537">
        <v>0</v>
      </c>
      <c r="BK58" s="537">
        <v>0</v>
      </c>
      <c r="BL58" s="537">
        <v>0</v>
      </c>
      <c r="BM58" s="537">
        <v>0</v>
      </c>
      <c r="BN58" s="537">
        <v>0</v>
      </c>
      <c r="BO58" s="537">
        <v>0</v>
      </c>
      <c r="BP58" s="537">
        <v>0</v>
      </c>
      <c r="BQ58" s="537">
        <v>0</v>
      </c>
      <c r="BR58" s="537">
        <v>0</v>
      </c>
      <c r="BS58" s="537">
        <v>0</v>
      </c>
      <c r="BT58" s="537">
        <v>0</v>
      </c>
      <c r="BU58" s="537">
        <v>0</v>
      </c>
      <c r="BV58" s="537">
        <v>0</v>
      </c>
      <c r="BW58" s="537">
        <v>0</v>
      </c>
      <c r="BX58" s="537">
        <v>0</v>
      </c>
      <c r="BY58" s="537">
        <v>0</v>
      </c>
      <c r="BZ58" s="596"/>
      <c r="CA58" s="442"/>
      <c r="CB58" s="325" t="s">
        <v>628</v>
      </c>
      <c r="CC58" s="455"/>
    </row>
    <row r="59" spans="1:81" ht="18.75" x14ac:dyDescent="0.15">
      <c r="A59" s="443"/>
      <c r="B59" s="443"/>
      <c r="F59" s="329" t="s">
        <v>411</v>
      </c>
      <c r="G59" s="530" t="s">
        <v>614</v>
      </c>
      <c r="H59" s="528" t="s">
        <v>251</v>
      </c>
      <c r="I59" s="528" t="s">
        <v>251</v>
      </c>
      <c r="J59" s="528" t="s">
        <v>251</v>
      </c>
      <c r="K59" s="637" t="s">
        <v>251</v>
      </c>
      <c r="L59" s="637" t="s">
        <v>251</v>
      </c>
      <c r="M59" s="637" t="s">
        <v>251</v>
      </c>
      <c r="N59" s="637" t="s">
        <v>251</v>
      </c>
      <c r="O59" s="637" t="s">
        <v>251</v>
      </c>
      <c r="P59" s="637" t="s">
        <v>251</v>
      </c>
      <c r="Q59" s="637" t="s">
        <v>251</v>
      </c>
      <c r="R59" s="637" t="s">
        <v>251</v>
      </c>
      <c r="S59" s="637" t="s">
        <v>251</v>
      </c>
      <c r="T59" s="637" t="s">
        <v>251</v>
      </c>
      <c r="U59" s="637" t="s">
        <v>251</v>
      </c>
      <c r="V59" s="637" t="s">
        <v>251</v>
      </c>
      <c r="W59" s="637" t="s">
        <v>251</v>
      </c>
      <c r="X59" s="637" t="s">
        <v>251</v>
      </c>
      <c r="Y59" s="637" t="s">
        <v>251</v>
      </c>
      <c r="Z59" s="637" t="s">
        <v>251</v>
      </c>
      <c r="AA59" s="637" t="s">
        <v>251</v>
      </c>
      <c r="AB59" s="637" t="s">
        <v>251</v>
      </c>
      <c r="AC59" s="637" t="s">
        <v>251</v>
      </c>
      <c r="AD59" s="637" t="s">
        <v>251</v>
      </c>
      <c r="AE59" s="637" t="s">
        <v>251</v>
      </c>
      <c r="AF59" s="637" t="s">
        <v>251</v>
      </c>
      <c r="AG59" s="637" t="s">
        <v>251</v>
      </c>
      <c r="AH59" s="637" t="s">
        <v>251</v>
      </c>
      <c r="AI59" s="637" t="s">
        <v>251</v>
      </c>
      <c r="AJ59" s="637" t="s">
        <v>251</v>
      </c>
      <c r="AK59" s="637" t="s">
        <v>251</v>
      </c>
      <c r="AL59" s="637" t="s">
        <v>251</v>
      </c>
      <c r="AM59" s="637" t="s">
        <v>251</v>
      </c>
      <c r="AN59" s="637" t="s">
        <v>251</v>
      </c>
      <c r="AO59" s="637" t="s">
        <v>251</v>
      </c>
      <c r="AP59" s="637" t="s">
        <v>251</v>
      </c>
      <c r="AQ59" s="637" t="s">
        <v>251</v>
      </c>
      <c r="AR59" s="637" t="s">
        <v>251</v>
      </c>
      <c r="AS59" s="637" t="s">
        <v>251</v>
      </c>
      <c r="AT59" s="637" t="s">
        <v>251</v>
      </c>
      <c r="AU59" s="637" t="s">
        <v>251</v>
      </c>
      <c r="AV59" s="637" t="s">
        <v>251</v>
      </c>
      <c r="AW59" s="637" t="s">
        <v>251</v>
      </c>
      <c r="AX59" s="637" t="s">
        <v>251</v>
      </c>
      <c r="AY59" s="637" t="s">
        <v>251</v>
      </c>
      <c r="AZ59" s="637" t="s">
        <v>251</v>
      </c>
      <c r="BA59" s="637" t="s">
        <v>251</v>
      </c>
      <c r="BB59" s="637" t="s">
        <v>251</v>
      </c>
      <c r="BC59" s="637" t="s">
        <v>251</v>
      </c>
      <c r="BD59" s="637" t="s">
        <v>251</v>
      </c>
      <c r="BE59" s="637" t="s">
        <v>251</v>
      </c>
      <c r="BF59" s="637" t="s">
        <v>251</v>
      </c>
      <c r="BG59" s="637" t="s">
        <v>251</v>
      </c>
      <c r="BH59" s="637" t="s">
        <v>251</v>
      </c>
      <c r="BI59" s="637" t="s">
        <v>251</v>
      </c>
      <c r="BJ59" s="637" t="s">
        <v>251</v>
      </c>
      <c r="BK59" s="637" t="s">
        <v>251</v>
      </c>
      <c r="BL59" s="637" t="s">
        <v>251</v>
      </c>
      <c r="BM59" s="637" t="s">
        <v>251</v>
      </c>
      <c r="BN59" s="637" t="s">
        <v>251</v>
      </c>
      <c r="BO59" s="637" t="s">
        <v>251</v>
      </c>
      <c r="BP59" s="637" t="s">
        <v>251</v>
      </c>
      <c r="BQ59" s="637" t="s">
        <v>251</v>
      </c>
      <c r="BR59" s="637" t="s">
        <v>251</v>
      </c>
      <c r="BS59" s="637" t="s">
        <v>251</v>
      </c>
      <c r="BT59" s="637" t="s">
        <v>251</v>
      </c>
      <c r="BU59" s="637" t="s">
        <v>251</v>
      </c>
      <c r="BV59" s="637" t="s">
        <v>251</v>
      </c>
      <c r="BW59" s="637" t="s">
        <v>251</v>
      </c>
      <c r="BX59" s="637" t="s">
        <v>251</v>
      </c>
      <c r="BY59" s="637" t="s">
        <v>251</v>
      </c>
      <c r="BZ59" s="596"/>
      <c r="CA59" s="442"/>
      <c r="CB59" s="325" t="s">
        <v>629</v>
      </c>
      <c r="CC59" s="455"/>
    </row>
    <row r="60" spans="1:81" ht="22.5" x14ac:dyDescent="0.15">
      <c r="A60" s="443"/>
      <c r="B60" s="443"/>
      <c r="F60" s="329" t="s">
        <v>413</v>
      </c>
      <c r="G60" s="531" t="s">
        <v>381</v>
      </c>
      <c r="H60" s="528" t="s">
        <v>644</v>
      </c>
      <c r="I60" s="537">
        <v>0</v>
      </c>
      <c r="J60" s="537">
        <v>0</v>
      </c>
      <c r="K60" s="537">
        <v>0</v>
      </c>
      <c r="L60" s="537">
        <v>0</v>
      </c>
      <c r="M60" s="537">
        <v>0</v>
      </c>
      <c r="N60" s="537">
        <v>0</v>
      </c>
      <c r="O60" s="537">
        <v>0</v>
      </c>
      <c r="P60" s="537">
        <v>0</v>
      </c>
      <c r="Q60" s="537">
        <v>0</v>
      </c>
      <c r="R60" s="537">
        <v>0</v>
      </c>
      <c r="S60" s="537">
        <v>0</v>
      </c>
      <c r="T60" s="537">
        <v>0</v>
      </c>
      <c r="U60" s="537">
        <v>0</v>
      </c>
      <c r="V60" s="537">
        <v>0</v>
      </c>
      <c r="W60" s="537">
        <v>0</v>
      </c>
      <c r="X60" s="537">
        <v>0</v>
      </c>
      <c r="Y60" s="537">
        <v>0</v>
      </c>
      <c r="Z60" s="537">
        <v>0</v>
      </c>
      <c r="AA60" s="537">
        <v>0</v>
      </c>
      <c r="AB60" s="537">
        <v>0</v>
      </c>
      <c r="AC60" s="537">
        <v>0</v>
      </c>
      <c r="AD60" s="537">
        <v>0</v>
      </c>
      <c r="AE60" s="537">
        <v>0</v>
      </c>
      <c r="AF60" s="537">
        <v>0</v>
      </c>
      <c r="AG60" s="537">
        <v>0</v>
      </c>
      <c r="AH60" s="537">
        <v>0</v>
      </c>
      <c r="AI60" s="537">
        <v>0</v>
      </c>
      <c r="AJ60" s="537">
        <v>0</v>
      </c>
      <c r="AK60" s="537">
        <v>0</v>
      </c>
      <c r="AL60" s="537">
        <v>0</v>
      </c>
      <c r="AM60" s="537">
        <v>0</v>
      </c>
      <c r="AN60" s="537">
        <v>0</v>
      </c>
      <c r="AO60" s="537">
        <v>0</v>
      </c>
      <c r="AP60" s="537">
        <v>0</v>
      </c>
      <c r="AQ60" s="537">
        <v>0</v>
      </c>
      <c r="AR60" s="537">
        <v>0</v>
      </c>
      <c r="AS60" s="537">
        <v>0</v>
      </c>
      <c r="AT60" s="537">
        <v>0</v>
      </c>
      <c r="AU60" s="537">
        <v>0</v>
      </c>
      <c r="AV60" s="537">
        <v>0</v>
      </c>
      <c r="AW60" s="537">
        <v>0</v>
      </c>
      <c r="AX60" s="537">
        <v>0</v>
      </c>
      <c r="AY60" s="537">
        <v>0</v>
      </c>
      <c r="AZ60" s="537">
        <v>0</v>
      </c>
      <c r="BA60" s="537">
        <v>0</v>
      </c>
      <c r="BB60" s="537">
        <v>0</v>
      </c>
      <c r="BC60" s="537">
        <v>0</v>
      </c>
      <c r="BD60" s="537">
        <v>0</v>
      </c>
      <c r="BE60" s="537">
        <v>0</v>
      </c>
      <c r="BF60" s="537">
        <v>0</v>
      </c>
      <c r="BG60" s="537">
        <v>0</v>
      </c>
      <c r="BH60" s="537">
        <v>0</v>
      </c>
      <c r="BI60" s="537">
        <v>0</v>
      </c>
      <c r="BJ60" s="537">
        <v>0</v>
      </c>
      <c r="BK60" s="537">
        <v>0</v>
      </c>
      <c r="BL60" s="537">
        <v>0</v>
      </c>
      <c r="BM60" s="537">
        <v>0</v>
      </c>
      <c r="BN60" s="537">
        <v>0</v>
      </c>
      <c r="BO60" s="537">
        <v>0</v>
      </c>
      <c r="BP60" s="537">
        <v>0</v>
      </c>
      <c r="BQ60" s="537">
        <v>0</v>
      </c>
      <c r="BR60" s="537">
        <v>0</v>
      </c>
      <c r="BS60" s="537">
        <v>0</v>
      </c>
      <c r="BT60" s="537">
        <v>0</v>
      </c>
      <c r="BU60" s="537">
        <v>0</v>
      </c>
      <c r="BV60" s="537">
        <v>0</v>
      </c>
      <c r="BW60" s="537">
        <v>0</v>
      </c>
      <c r="BX60" s="537">
        <v>0</v>
      </c>
      <c r="BY60" s="537">
        <v>0</v>
      </c>
      <c r="BZ60" s="596"/>
      <c r="CA60" s="442"/>
      <c r="CB60" s="325" t="s">
        <v>630</v>
      </c>
      <c r="CC60" s="455"/>
    </row>
    <row r="61" spans="1:81" ht="22.5" x14ac:dyDescent="0.15">
      <c r="A61" s="443"/>
      <c r="B61" s="443"/>
      <c r="F61" s="329" t="s">
        <v>414</v>
      </c>
      <c r="G61" s="531" t="s">
        <v>383</v>
      </c>
      <c r="H61" s="528" t="s">
        <v>644</v>
      </c>
      <c r="I61" s="537">
        <v>0</v>
      </c>
      <c r="J61" s="537">
        <v>0</v>
      </c>
      <c r="K61" s="537">
        <v>0</v>
      </c>
      <c r="L61" s="537">
        <v>0</v>
      </c>
      <c r="M61" s="537">
        <v>0</v>
      </c>
      <c r="N61" s="537">
        <v>0</v>
      </c>
      <c r="O61" s="537">
        <v>0</v>
      </c>
      <c r="P61" s="537">
        <v>0</v>
      </c>
      <c r="Q61" s="537">
        <v>0</v>
      </c>
      <c r="R61" s="537">
        <v>0</v>
      </c>
      <c r="S61" s="537">
        <v>0</v>
      </c>
      <c r="T61" s="537">
        <v>0</v>
      </c>
      <c r="U61" s="537">
        <v>0</v>
      </c>
      <c r="V61" s="537">
        <v>0</v>
      </c>
      <c r="W61" s="537">
        <v>0</v>
      </c>
      <c r="X61" s="537">
        <v>0</v>
      </c>
      <c r="Y61" s="537">
        <v>0</v>
      </c>
      <c r="Z61" s="537">
        <v>0</v>
      </c>
      <c r="AA61" s="537">
        <v>0</v>
      </c>
      <c r="AB61" s="537">
        <v>0</v>
      </c>
      <c r="AC61" s="537">
        <v>0</v>
      </c>
      <c r="AD61" s="537">
        <v>0</v>
      </c>
      <c r="AE61" s="537">
        <v>0</v>
      </c>
      <c r="AF61" s="537">
        <v>0</v>
      </c>
      <c r="AG61" s="537">
        <v>0</v>
      </c>
      <c r="AH61" s="537">
        <v>0</v>
      </c>
      <c r="AI61" s="537">
        <v>0</v>
      </c>
      <c r="AJ61" s="537">
        <v>0</v>
      </c>
      <c r="AK61" s="537">
        <v>0</v>
      </c>
      <c r="AL61" s="537">
        <v>0</v>
      </c>
      <c r="AM61" s="537">
        <v>0</v>
      </c>
      <c r="AN61" s="537">
        <v>0</v>
      </c>
      <c r="AO61" s="537">
        <v>0</v>
      </c>
      <c r="AP61" s="537">
        <v>0</v>
      </c>
      <c r="AQ61" s="537">
        <v>0</v>
      </c>
      <c r="AR61" s="537">
        <v>0</v>
      </c>
      <c r="AS61" s="537">
        <v>0</v>
      </c>
      <c r="AT61" s="537">
        <v>0</v>
      </c>
      <c r="AU61" s="537">
        <v>0</v>
      </c>
      <c r="AV61" s="537">
        <v>0</v>
      </c>
      <c r="AW61" s="537">
        <v>0</v>
      </c>
      <c r="AX61" s="537">
        <v>0</v>
      </c>
      <c r="AY61" s="537">
        <v>0</v>
      </c>
      <c r="AZ61" s="537">
        <v>0</v>
      </c>
      <c r="BA61" s="537">
        <v>0</v>
      </c>
      <c r="BB61" s="537">
        <v>0</v>
      </c>
      <c r="BC61" s="537">
        <v>0</v>
      </c>
      <c r="BD61" s="537">
        <v>0</v>
      </c>
      <c r="BE61" s="537">
        <v>0</v>
      </c>
      <c r="BF61" s="537">
        <v>0</v>
      </c>
      <c r="BG61" s="537">
        <v>0</v>
      </c>
      <c r="BH61" s="537">
        <v>0</v>
      </c>
      <c r="BI61" s="537">
        <v>0</v>
      </c>
      <c r="BJ61" s="537">
        <v>0</v>
      </c>
      <c r="BK61" s="537">
        <v>0</v>
      </c>
      <c r="BL61" s="537">
        <v>0</v>
      </c>
      <c r="BM61" s="537">
        <v>0</v>
      </c>
      <c r="BN61" s="537">
        <v>0</v>
      </c>
      <c r="BO61" s="537">
        <v>0</v>
      </c>
      <c r="BP61" s="537">
        <v>0</v>
      </c>
      <c r="BQ61" s="537">
        <v>0</v>
      </c>
      <c r="BR61" s="537">
        <v>0</v>
      </c>
      <c r="BS61" s="537">
        <v>0</v>
      </c>
      <c r="BT61" s="537">
        <v>0</v>
      </c>
      <c r="BU61" s="537">
        <v>0</v>
      </c>
      <c r="BV61" s="537">
        <v>0</v>
      </c>
      <c r="BW61" s="537">
        <v>0</v>
      </c>
      <c r="BX61" s="537">
        <v>0</v>
      </c>
      <c r="BY61" s="537">
        <v>0</v>
      </c>
      <c r="BZ61" s="596"/>
      <c r="CA61" s="442"/>
      <c r="CB61" s="325" t="s">
        <v>631</v>
      </c>
      <c r="CC61" s="455"/>
    </row>
    <row r="62" spans="1:81" ht="18.75" x14ac:dyDescent="0.15">
      <c r="A62" s="443"/>
      <c r="B62" s="761" t="s">
        <v>411</v>
      </c>
      <c r="F62" s="329" t="str">
        <f>B62</f>
        <v>9.10</v>
      </c>
      <c r="G62" s="536"/>
      <c r="H62" s="591"/>
      <c r="I62" s="528" t="s">
        <v>251</v>
      </c>
      <c r="J62" s="528" t="s">
        <v>251</v>
      </c>
      <c r="K62" s="637" t="s">
        <v>251</v>
      </c>
      <c r="L62" s="637" t="s">
        <v>251</v>
      </c>
      <c r="M62" s="637" t="s">
        <v>251</v>
      </c>
      <c r="N62" s="637" t="s">
        <v>251</v>
      </c>
      <c r="O62" s="637" t="s">
        <v>251</v>
      </c>
      <c r="P62" s="637" t="s">
        <v>251</v>
      </c>
      <c r="Q62" s="637" t="s">
        <v>251</v>
      </c>
      <c r="R62" s="637" t="s">
        <v>251</v>
      </c>
      <c r="S62" s="637" t="s">
        <v>251</v>
      </c>
      <c r="T62" s="637" t="s">
        <v>251</v>
      </c>
      <c r="U62" s="637" t="s">
        <v>251</v>
      </c>
      <c r="V62" s="637" t="s">
        <v>251</v>
      </c>
      <c r="W62" s="637" t="s">
        <v>251</v>
      </c>
      <c r="X62" s="637" t="s">
        <v>251</v>
      </c>
      <c r="Y62" s="637" t="s">
        <v>251</v>
      </c>
      <c r="Z62" s="637" t="s">
        <v>251</v>
      </c>
      <c r="AA62" s="637" t="s">
        <v>251</v>
      </c>
      <c r="AB62" s="637" t="s">
        <v>251</v>
      </c>
      <c r="AC62" s="637" t="s">
        <v>251</v>
      </c>
      <c r="AD62" s="637" t="s">
        <v>251</v>
      </c>
      <c r="AE62" s="637" t="s">
        <v>251</v>
      </c>
      <c r="AF62" s="637" t="s">
        <v>251</v>
      </c>
      <c r="AG62" s="637" t="s">
        <v>251</v>
      </c>
      <c r="AH62" s="637" t="s">
        <v>251</v>
      </c>
      <c r="AI62" s="637" t="s">
        <v>251</v>
      </c>
      <c r="AJ62" s="637" t="s">
        <v>251</v>
      </c>
      <c r="AK62" s="637" t="s">
        <v>251</v>
      </c>
      <c r="AL62" s="637" t="s">
        <v>251</v>
      </c>
      <c r="AM62" s="637" t="s">
        <v>251</v>
      </c>
      <c r="AN62" s="637" t="s">
        <v>251</v>
      </c>
      <c r="AO62" s="637" t="s">
        <v>251</v>
      </c>
      <c r="AP62" s="637" t="s">
        <v>251</v>
      </c>
      <c r="AQ62" s="637" t="s">
        <v>251</v>
      </c>
      <c r="AR62" s="637" t="s">
        <v>251</v>
      </c>
      <c r="AS62" s="637" t="s">
        <v>251</v>
      </c>
      <c r="AT62" s="637" t="s">
        <v>251</v>
      </c>
      <c r="AU62" s="637" t="s">
        <v>251</v>
      </c>
      <c r="AV62" s="637" t="s">
        <v>251</v>
      </c>
      <c r="AW62" s="637" t="s">
        <v>251</v>
      </c>
      <c r="AX62" s="637" t="s">
        <v>251</v>
      </c>
      <c r="AY62" s="637" t="s">
        <v>251</v>
      </c>
      <c r="AZ62" s="637" t="s">
        <v>251</v>
      </c>
      <c r="BA62" s="637" t="s">
        <v>251</v>
      </c>
      <c r="BB62" s="637" t="s">
        <v>251</v>
      </c>
      <c r="BC62" s="637" t="s">
        <v>251</v>
      </c>
      <c r="BD62" s="637" t="s">
        <v>251</v>
      </c>
      <c r="BE62" s="637" t="s">
        <v>251</v>
      </c>
      <c r="BF62" s="637" t="s">
        <v>251</v>
      </c>
      <c r="BG62" s="637" t="s">
        <v>251</v>
      </c>
      <c r="BH62" s="637" t="s">
        <v>251</v>
      </c>
      <c r="BI62" s="637" t="s">
        <v>251</v>
      </c>
      <c r="BJ62" s="637" t="s">
        <v>251</v>
      </c>
      <c r="BK62" s="637" t="s">
        <v>251</v>
      </c>
      <c r="BL62" s="637" t="s">
        <v>251</v>
      </c>
      <c r="BM62" s="637" t="s">
        <v>251</v>
      </c>
      <c r="BN62" s="637" t="s">
        <v>251</v>
      </c>
      <c r="BO62" s="637" t="s">
        <v>251</v>
      </c>
      <c r="BP62" s="637" t="s">
        <v>251</v>
      </c>
      <c r="BQ62" s="637" t="s">
        <v>251</v>
      </c>
      <c r="BR62" s="637" t="s">
        <v>251</v>
      </c>
      <c r="BS62" s="637" t="s">
        <v>251</v>
      </c>
      <c r="BT62" s="637" t="s">
        <v>251</v>
      </c>
      <c r="BU62" s="637" t="s">
        <v>251</v>
      </c>
      <c r="BV62" s="637" t="s">
        <v>251</v>
      </c>
      <c r="BW62" s="637" t="s">
        <v>251</v>
      </c>
      <c r="BX62" s="637" t="s">
        <v>251</v>
      </c>
      <c r="BY62" s="637" t="s">
        <v>251</v>
      </c>
      <c r="BZ62" s="596"/>
      <c r="CA62" s="442"/>
      <c r="CB62" s="325"/>
      <c r="CC62" s="455"/>
    </row>
    <row r="63" spans="1:81" ht="18.75" x14ac:dyDescent="0.15">
      <c r="A63" s="443"/>
      <c r="B63" s="761"/>
      <c r="F63" s="336" t="str">
        <f>B62&amp;".1"</f>
        <v>9.10.1</v>
      </c>
      <c r="G63" s="531" t="s">
        <v>381</v>
      </c>
      <c r="H63" s="336" t="str">
        <f>IF(H62="","x",H62)</f>
        <v>x</v>
      </c>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96"/>
      <c r="CA63" s="442"/>
      <c r="CB63" s="325"/>
      <c r="CC63" s="455"/>
    </row>
    <row r="64" spans="1:81" ht="18.75" x14ac:dyDescent="0.15">
      <c r="A64" s="443"/>
      <c r="B64" s="761"/>
      <c r="F64" s="336" t="str">
        <f>B62&amp;".2"</f>
        <v>9.10.2</v>
      </c>
      <c r="G64" s="531" t="s">
        <v>383</v>
      </c>
      <c r="H64" s="336" t="str">
        <f>IF(H62="","x",H62)</f>
        <v>x</v>
      </c>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96"/>
      <c r="CA64" s="442"/>
      <c r="CB64" s="325"/>
      <c r="CC64" s="455"/>
    </row>
    <row r="65" spans="1:81" s="486" customFormat="1" ht="78.75" x14ac:dyDescent="0.15">
      <c r="A65" s="443"/>
      <c r="B65" s="761" t="s">
        <v>1792</v>
      </c>
      <c r="C65" s="493"/>
      <c r="D65" s="493"/>
      <c r="E65" s="169" t="s">
        <v>1616</v>
      </c>
      <c r="F65" s="638" t="str">
        <f>B65</f>
        <v>9.11</v>
      </c>
      <c r="G65" s="536" t="s">
        <v>1793</v>
      </c>
      <c r="H65" s="641" t="s">
        <v>393</v>
      </c>
      <c r="I65" s="637" t="s">
        <v>251</v>
      </c>
      <c r="J65" s="637" t="s">
        <v>251</v>
      </c>
      <c r="K65" s="637" t="s">
        <v>251</v>
      </c>
      <c r="L65" s="637" t="s">
        <v>251</v>
      </c>
      <c r="M65" s="637" t="s">
        <v>251</v>
      </c>
      <c r="N65" s="637" t="s">
        <v>251</v>
      </c>
      <c r="O65" s="637" t="s">
        <v>251</v>
      </c>
      <c r="P65" s="637" t="s">
        <v>251</v>
      </c>
      <c r="Q65" s="637" t="s">
        <v>251</v>
      </c>
      <c r="R65" s="637" t="s">
        <v>251</v>
      </c>
      <c r="S65" s="637" t="s">
        <v>251</v>
      </c>
      <c r="T65" s="637" t="s">
        <v>251</v>
      </c>
      <c r="U65" s="637" t="s">
        <v>251</v>
      </c>
      <c r="V65" s="637" t="s">
        <v>251</v>
      </c>
      <c r="W65" s="637" t="s">
        <v>251</v>
      </c>
      <c r="X65" s="637" t="s">
        <v>251</v>
      </c>
      <c r="Y65" s="637" t="s">
        <v>251</v>
      </c>
      <c r="Z65" s="637" t="s">
        <v>251</v>
      </c>
      <c r="AA65" s="637" t="s">
        <v>251</v>
      </c>
      <c r="AB65" s="637" t="s">
        <v>251</v>
      </c>
      <c r="AC65" s="637" t="s">
        <v>251</v>
      </c>
      <c r="AD65" s="637" t="s">
        <v>251</v>
      </c>
      <c r="AE65" s="637" t="s">
        <v>251</v>
      </c>
      <c r="AF65" s="637" t="s">
        <v>251</v>
      </c>
      <c r="AG65" s="637" t="s">
        <v>251</v>
      </c>
      <c r="AH65" s="637" t="s">
        <v>251</v>
      </c>
      <c r="AI65" s="637" t="s">
        <v>251</v>
      </c>
      <c r="AJ65" s="637" t="s">
        <v>251</v>
      </c>
      <c r="AK65" s="637" t="s">
        <v>251</v>
      </c>
      <c r="AL65" s="637" t="s">
        <v>251</v>
      </c>
      <c r="AM65" s="637" t="s">
        <v>251</v>
      </c>
      <c r="AN65" s="637" t="s">
        <v>251</v>
      </c>
      <c r="AO65" s="637" t="s">
        <v>251</v>
      </c>
      <c r="AP65" s="637" t="s">
        <v>251</v>
      </c>
      <c r="AQ65" s="637" t="s">
        <v>251</v>
      </c>
      <c r="AR65" s="637" t="s">
        <v>251</v>
      </c>
      <c r="AS65" s="637" t="s">
        <v>251</v>
      </c>
      <c r="AT65" s="637" t="s">
        <v>251</v>
      </c>
      <c r="AU65" s="637" t="s">
        <v>251</v>
      </c>
      <c r="AV65" s="637" t="s">
        <v>251</v>
      </c>
      <c r="AW65" s="637" t="s">
        <v>251</v>
      </c>
      <c r="AX65" s="637" t="s">
        <v>251</v>
      </c>
      <c r="AY65" s="637" t="s">
        <v>251</v>
      </c>
      <c r="AZ65" s="637" t="s">
        <v>251</v>
      </c>
      <c r="BA65" s="637" t="s">
        <v>251</v>
      </c>
      <c r="BB65" s="637" t="s">
        <v>251</v>
      </c>
      <c r="BC65" s="637" t="s">
        <v>251</v>
      </c>
      <c r="BD65" s="637" t="s">
        <v>251</v>
      </c>
      <c r="BE65" s="637" t="s">
        <v>251</v>
      </c>
      <c r="BF65" s="637" t="s">
        <v>251</v>
      </c>
      <c r="BG65" s="637" t="s">
        <v>251</v>
      </c>
      <c r="BH65" s="637" t="s">
        <v>251</v>
      </c>
      <c r="BI65" s="637" t="s">
        <v>251</v>
      </c>
      <c r="BJ65" s="637" t="s">
        <v>251</v>
      </c>
      <c r="BK65" s="637" t="s">
        <v>251</v>
      </c>
      <c r="BL65" s="637" t="s">
        <v>251</v>
      </c>
      <c r="BM65" s="637" t="s">
        <v>251</v>
      </c>
      <c r="BN65" s="637" t="s">
        <v>251</v>
      </c>
      <c r="BO65" s="637" t="s">
        <v>251</v>
      </c>
      <c r="BP65" s="637" t="s">
        <v>251</v>
      </c>
      <c r="BQ65" s="637" t="s">
        <v>251</v>
      </c>
      <c r="BR65" s="637" t="s">
        <v>251</v>
      </c>
      <c r="BS65" s="637" t="s">
        <v>251</v>
      </c>
      <c r="BT65" s="637" t="s">
        <v>251</v>
      </c>
      <c r="BU65" s="637" t="s">
        <v>251</v>
      </c>
      <c r="BV65" s="637" t="s">
        <v>251</v>
      </c>
      <c r="BW65" s="637" t="s">
        <v>251</v>
      </c>
      <c r="BX65" s="637" t="s">
        <v>251</v>
      </c>
      <c r="BY65" s="637" t="s">
        <v>251</v>
      </c>
      <c r="BZ65" s="596"/>
      <c r="CA65" s="442"/>
      <c r="CB65" s="325"/>
      <c r="CC65" s="455"/>
    </row>
    <row r="66" spans="1:81" s="486" customFormat="1" ht="18.75" x14ac:dyDescent="0.15">
      <c r="A66" s="443"/>
      <c r="B66" s="761"/>
      <c r="C66" s="493"/>
      <c r="D66" s="493"/>
      <c r="F66" s="336" t="str">
        <f>B65&amp;".1"</f>
        <v>9.11.1</v>
      </c>
      <c r="G66" s="639" t="s">
        <v>381</v>
      </c>
      <c r="H66" s="336" t="str">
        <f>IF(H65="","x",H65)</f>
        <v>%</v>
      </c>
      <c r="I66" s="537">
        <v>1.41</v>
      </c>
      <c r="J66" s="537">
        <v>1.41</v>
      </c>
      <c r="K66" s="537">
        <v>1.41</v>
      </c>
      <c r="L66" s="537">
        <v>1.41</v>
      </c>
      <c r="M66" s="537">
        <v>1.41</v>
      </c>
      <c r="N66" s="537">
        <v>1.41</v>
      </c>
      <c r="O66" s="537">
        <v>1.41</v>
      </c>
      <c r="P66" s="537">
        <v>1.41</v>
      </c>
      <c r="Q66" s="537">
        <v>1.41</v>
      </c>
      <c r="R66" s="537">
        <v>1.41</v>
      </c>
      <c r="S66" s="537">
        <v>1.41</v>
      </c>
      <c r="T66" s="537">
        <v>1.41</v>
      </c>
      <c r="U66" s="537">
        <v>1.41</v>
      </c>
      <c r="V66" s="537">
        <v>1.41</v>
      </c>
      <c r="W66" s="537">
        <v>1.41</v>
      </c>
      <c r="X66" s="537">
        <v>1.41</v>
      </c>
      <c r="Y66" s="537">
        <v>1.41</v>
      </c>
      <c r="Z66" s="537">
        <v>1.41</v>
      </c>
      <c r="AA66" s="537">
        <v>1.41</v>
      </c>
      <c r="AB66" s="537">
        <v>1.41</v>
      </c>
      <c r="AC66" s="537">
        <v>1.41</v>
      </c>
      <c r="AD66" s="537">
        <v>1.41</v>
      </c>
      <c r="AE66" s="537">
        <v>1.41</v>
      </c>
      <c r="AF66" s="537">
        <v>1.41</v>
      </c>
      <c r="AG66" s="537">
        <v>1.41</v>
      </c>
      <c r="AH66" s="537">
        <v>1.41</v>
      </c>
      <c r="AI66" s="537">
        <v>1.41</v>
      </c>
      <c r="AJ66" s="537">
        <v>1.41</v>
      </c>
      <c r="AK66" s="537">
        <v>1.41</v>
      </c>
      <c r="AL66" s="537">
        <v>1.41</v>
      </c>
      <c r="AM66" s="537">
        <v>1.41</v>
      </c>
      <c r="AN66" s="537">
        <v>1.41</v>
      </c>
      <c r="AO66" s="537">
        <v>1.41</v>
      </c>
      <c r="AP66" s="537">
        <v>1.41</v>
      </c>
      <c r="AQ66" s="537">
        <v>1.41</v>
      </c>
      <c r="AR66" s="537">
        <v>1.41</v>
      </c>
      <c r="AS66" s="537">
        <v>1.41</v>
      </c>
      <c r="AT66" s="537">
        <v>1.41</v>
      </c>
      <c r="AU66" s="537">
        <v>1.41</v>
      </c>
      <c r="AV66" s="537">
        <v>1.41</v>
      </c>
      <c r="AW66" s="537">
        <v>1.41</v>
      </c>
      <c r="AX66" s="537">
        <v>1.41</v>
      </c>
      <c r="AY66" s="537">
        <v>1.41</v>
      </c>
      <c r="AZ66" s="537">
        <v>1.41</v>
      </c>
      <c r="BA66" s="537">
        <v>1.41</v>
      </c>
      <c r="BB66" s="537">
        <v>1.41</v>
      </c>
      <c r="BC66" s="537">
        <v>1.41</v>
      </c>
      <c r="BD66" s="537">
        <v>1.41</v>
      </c>
      <c r="BE66" s="537">
        <v>1.41</v>
      </c>
      <c r="BF66" s="537">
        <v>1.41</v>
      </c>
      <c r="BG66" s="537">
        <v>1.41</v>
      </c>
      <c r="BH66" s="537">
        <v>1.41</v>
      </c>
      <c r="BI66" s="537">
        <v>1.41</v>
      </c>
      <c r="BJ66" s="537">
        <v>1.41</v>
      </c>
      <c r="BK66" s="537">
        <v>1.41</v>
      </c>
      <c r="BL66" s="537">
        <v>1.41</v>
      </c>
      <c r="BM66" s="537">
        <v>1.41</v>
      </c>
      <c r="BN66" s="537">
        <v>1.41</v>
      </c>
      <c r="BO66" s="537">
        <v>1.41</v>
      </c>
      <c r="BP66" s="537">
        <v>1.41</v>
      </c>
      <c r="BQ66" s="537">
        <v>1.41</v>
      </c>
      <c r="BR66" s="537">
        <v>1.41</v>
      </c>
      <c r="BS66" s="537">
        <v>1.41</v>
      </c>
      <c r="BT66" s="537">
        <v>1.41</v>
      </c>
      <c r="BU66" s="537">
        <v>1.41</v>
      </c>
      <c r="BV66" s="537">
        <v>1.41</v>
      </c>
      <c r="BW66" s="537">
        <v>1.41</v>
      </c>
      <c r="BX66" s="537">
        <v>1.41</v>
      </c>
      <c r="BY66" s="537">
        <v>1.41</v>
      </c>
      <c r="BZ66" s="596"/>
      <c r="CA66" s="442"/>
      <c r="CB66" s="325"/>
      <c r="CC66" s="455"/>
    </row>
    <row r="67" spans="1:81" s="486" customFormat="1" ht="18.75" x14ac:dyDescent="0.15">
      <c r="A67" s="443"/>
      <c r="B67" s="761"/>
      <c r="C67" s="493"/>
      <c r="D67" s="493"/>
      <c r="F67" s="336" t="str">
        <f>B65&amp;".2"</f>
        <v>9.11.2</v>
      </c>
      <c r="G67" s="639" t="s">
        <v>383</v>
      </c>
      <c r="H67" s="336" t="str">
        <f>IF(H65="","x",H65)</f>
        <v>%</v>
      </c>
      <c r="I67" s="537">
        <v>2.8</v>
      </c>
      <c r="J67" s="537">
        <v>2.8</v>
      </c>
      <c r="K67" s="537">
        <v>2.8</v>
      </c>
      <c r="L67" s="537">
        <v>2.8</v>
      </c>
      <c r="M67" s="537">
        <v>2.8</v>
      </c>
      <c r="N67" s="537">
        <v>2.8</v>
      </c>
      <c r="O67" s="537">
        <v>2.8</v>
      </c>
      <c r="P67" s="537">
        <v>2.8</v>
      </c>
      <c r="Q67" s="537">
        <v>2.8</v>
      </c>
      <c r="R67" s="537">
        <v>2.8</v>
      </c>
      <c r="S67" s="537">
        <v>2.8</v>
      </c>
      <c r="T67" s="537">
        <v>2.8</v>
      </c>
      <c r="U67" s="537">
        <v>2.8</v>
      </c>
      <c r="V67" s="537">
        <v>2.8</v>
      </c>
      <c r="W67" s="537">
        <v>2.8</v>
      </c>
      <c r="X67" s="537">
        <v>2.8</v>
      </c>
      <c r="Y67" s="537">
        <v>2.8</v>
      </c>
      <c r="Z67" s="537">
        <v>2.8</v>
      </c>
      <c r="AA67" s="537">
        <v>2.8</v>
      </c>
      <c r="AB67" s="537">
        <v>2.8</v>
      </c>
      <c r="AC67" s="537">
        <v>2.8</v>
      </c>
      <c r="AD67" s="537">
        <v>2.8</v>
      </c>
      <c r="AE67" s="537">
        <v>2.8</v>
      </c>
      <c r="AF67" s="537">
        <v>2.8</v>
      </c>
      <c r="AG67" s="537">
        <v>2.8</v>
      </c>
      <c r="AH67" s="537">
        <v>2.8</v>
      </c>
      <c r="AI67" s="537">
        <v>2.8</v>
      </c>
      <c r="AJ67" s="537">
        <v>2.8</v>
      </c>
      <c r="AK67" s="537">
        <v>2.8</v>
      </c>
      <c r="AL67" s="537">
        <v>2.8</v>
      </c>
      <c r="AM67" s="537">
        <v>2.8</v>
      </c>
      <c r="AN67" s="537">
        <v>2.8</v>
      </c>
      <c r="AO67" s="537">
        <v>2.8</v>
      </c>
      <c r="AP67" s="537">
        <v>2.8</v>
      </c>
      <c r="AQ67" s="537">
        <v>2.8</v>
      </c>
      <c r="AR67" s="537">
        <v>2.8</v>
      </c>
      <c r="AS67" s="537">
        <v>2.8</v>
      </c>
      <c r="AT67" s="537">
        <v>2.8</v>
      </c>
      <c r="AU67" s="537">
        <v>2.8</v>
      </c>
      <c r="AV67" s="537">
        <v>2.8</v>
      </c>
      <c r="AW67" s="537">
        <v>2.8</v>
      </c>
      <c r="AX67" s="537">
        <v>2.8</v>
      </c>
      <c r="AY67" s="537">
        <v>2.8</v>
      </c>
      <c r="AZ67" s="537">
        <v>2.8</v>
      </c>
      <c r="BA67" s="537">
        <v>2.8</v>
      </c>
      <c r="BB67" s="537">
        <v>2.8</v>
      </c>
      <c r="BC67" s="537">
        <v>2.8</v>
      </c>
      <c r="BD67" s="537">
        <v>2.8</v>
      </c>
      <c r="BE67" s="537">
        <v>2.8</v>
      </c>
      <c r="BF67" s="537">
        <v>2.8</v>
      </c>
      <c r="BG67" s="537">
        <v>2.8</v>
      </c>
      <c r="BH67" s="537">
        <v>2.8</v>
      </c>
      <c r="BI67" s="537">
        <v>2.8</v>
      </c>
      <c r="BJ67" s="537">
        <v>2.8</v>
      </c>
      <c r="BK67" s="537">
        <v>2.8</v>
      </c>
      <c r="BL67" s="537">
        <v>2.8</v>
      </c>
      <c r="BM67" s="537">
        <v>2.8</v>
      </c>
      <c r="BN67" s="537">
        <v>2.8</v>
      </c>
      <c r="BO67" s="537">
        <v>2.8</v>
      </c>
      <c r="BP67" s="537">
        <v>2.8</v>
      </c>
      <c r="BQ67" s="537">
        <v>2.8</v>
      </c>
      <c r="BR67" s="537">
        <v>2.8</v>
      </c>
      <c r="BS67" s="537">
        <v>2.8</v>
      </c>
      <c r="BT67" s="537">
        <v>2.8</v>
      </c>
      <c r="BU67" s="537">
        <v>2.8</v>
      </c>
      <c r="BV67" s="537">
        <v>2.8</v>
      </c>
      <c r="BW67" s="537">
        <v>2.8</v>
      </c>
      <c r="BX67" s="537">
        <v>2.8</v>
      </c>
      <c r="BY67" s="537">
        <v>2.8</v>
      </c>
      <c r="BZ67" s="596"/>
      <c r="CA67" s="442"/>
      <c r="CB67" s="325"/>
      <c r="CC67" s="455"/>
    </row>
    <row r="68" spans="1:81" s="486" customFormat="1" ht="56.25" x14ac:dyDescent="0.15">
      <c r="A68" s="443"/>
      <c r="B68" s="761" t="s">
        <v>1794</v>
      </c>
      <c r="C68" s="493"/>
      <c r="D68" s="493"/>
      <c r="E68" s="169" t="s">
        <v>1616</v>
      </c>
      <c r="F68" s="638" t="str">
        <f>B68</f>
        <v>9.12</v>
      </c>
      <c r="G68" s="536" t="s">
        <v>1795</v>
      </c>
      <c r="H68" s="641" t="s">
        <v>393</v>
      </c>
      <c r="I68" s="637" t="s">
        <v>251</v>
      </c>
      <c r="J68" s="637" t="s">
        <v>251</v>
      </c>
      <c r="K68" s="637" t="s">
        <v>251</v>
      </c>
      <c r="L68" s="637" t="s">
        <v>251</v>
      </c>
      <c r="M68" s="637" t="s">
        <v>251</v>
      </c>
      <c r="N68" s="637" t="s">
        <v>251</v>
      </c>
      <c r="O68" s="637" t="s">
        <v>251</v>
      </c>
      <c r="P68" s="637" t="s">
        <v>251</v>
      </c>
      <c r="Q68" s="637" t="s">
        <v>251</v>
      </c>
      <c r="R68" s="637" t="s">
        <v>251</v>
      </c>
      <c r="S68" s="637" t="s">
        <v>251</v>
      </c>
      <c r="T68" s="637" t="s">
        <v>251</v>
      </c>
      <c r="U68" s="637" t="s">
        <v>251</v>
      </c>
      <c r="V68" s="637" t="s">
        <v>251</v>
      </c>
      <c r="W68" s="637" t="s">
        <v>251</v>
      </c>
      <c r="X68" s="637" t="s">
        <v>251</v>
      </c>
      <c r="Y68" s="637" t="s">
        <v>251</v>
      </c>
      <c r="Z68" s="637" t="s">
        <v>251</v>
      </c>
      <c r="AA68" s="637" t="s">
        <v>251</v>
      </c>
      <c r="AB68" s="637" t="s">
        <v>251</v>
      </c>
      <c r="AC68" s="637" t="s">
        <v>251</v>
      </c>
      <c r="AD68" s="637" t="s">
        <v>251</v>
      </c>
      <c r="AE68" s="637" t="s">
        <v>251</v>
      </c>
      <c r="AF68" s="637" t="s">
        <v>251</v>
      </c>
      <c r="AG68" s="637" t="s">
        <v>251</v>
      </c>
      <c r="AH68" s="637" t="s">
        <v>251</v>
      </c>
      <c r="AI68" s="637" t="s">
        <v>251</v>
      </c>
      <c r="AJ68" s="637" t="s">
        <v>251</v>
      </c>
      <c r="AK68" s="637" t="s">
        <v>251</v>
      </c>
      <c r="AL68" s="637" t="s">
        <v>251</v>
      </c>
      <c r="AM68" s="637" t="s">
        <v>251</v>
      </c>
      <c r="AN68" s="637" t="s">
        <v>251</v>
      </c>
      <c r="AO68" s="637" t="s">
        <v>251</v>
      </c>
      <c r="AP68" s="637" t="s">
        <v>251</v>
      </c>
      <c r="AQ68" s="637" t="s">
        <v>251</v>
      </c>
      <c r="AR68" s="637" t="s">
        <v>251</v>
      </c>
      <c r="AS68" s="637" t="s">
        <v>251</v>
      </c>
      <c r="AT68" s="637" t="s">
        <v>251</v>
      </c>
      <c r="AU68" s="637" t="s">
        <v>251</v>
      </c>
      <c r="AV68" s="637" t="s">
        <v>251</v>
      </c>
      <c r="AW68" s="637" t="s">
        <v>251</v>
      </c>
      <c r="AX68" s="637" t="s">
        <v>251</v>
      </c>
      <c r="AY68" s="637" t="s">
        <v>251</v>
      </c>
      <c r="AZ68" s="637" t="s">
        <v>251</v>
      </c>
      <c r="BA68" s="637" t="s">
        <v>251</v>
      </c>
      <c r="BB68" s="637" t="s">
        <v>251</v>
      </c>
      <c r="BC68" s="637" t="s">
        <v>251</v>
      </c>
      <c r="BD68" s="637" t="s">
        <v>251</v>
      </c>
      <c r="BE68" s="637" t="s">
        <v>251</v>
      </c>
      <c r="BF68" s="637" t="s">
        <v>251</v>
      </c>
      <c r="BG68" s="637" t="s">
        <v>251</v>
      </c>
      <c r="BH68" s="637" t="s">
        <v>251</v>
      </c>
      <c r="BI68" s="637" t="s">
        <v>251</v>
      </c>
      <c r="BJ68" s="637" t="s">
        <v>251</v>
      </c>
      <c r="BK68" s="637" t="s">
        <v>251</v>
      </c>
      <c r="BL68" s="637" t="s">
        <v>251</v>
      </c>
      <c r="BM68" s="637" t="s">
        <v>251</v>
      </c>
      <c r="BN68" s="637" t="s">
        <v>251</v>
      </c>
      <c r="BO68" s="637" t="s">
        <v>251</v>
      </c>
      <c r="BP68" s="637" t="s">
        <v>251</v>
      </c>
      <c r="BQ68" s="637" t="s">
        <v>251</v>
      </c>
      <c r="BR68" s="637" t="s">
        <v>251</v>
      </c>
      <c r="BS68" s="637" t="s">
        <v>251</v>
      </c>
      <c r="BT68" s="637" t="s">
        <v>251</v>
      </c>
      <c r="BU68" s="637" t="s">
        <v>251</v>
      </c>
      <c r="BV68" s="637" t="s">
        <v>251</v>
      </c>
      <c r="BW68" s="637" t="s">
        <v>251</v>
      </c>
      <c r="BX68" s="637" t="s">
        <v>251</v>
      </c>
      <c r="BY68" s="637" t="s">
        <v>251</v>
      </c>
      <c r="BZ68" s="596"/>
      <c r="CA68" s="442"/>
      <c r="CB68" s="325"/>
      <c r="CC68" s="455"/>
    </row>
    <row r="69" spans="1:81" s="486" customFormat="1" ht="18.75" x14ac:dyDescent="0.15">
      <c r="A69" s="443"/>
      <c r="B69" s="761"/>
      <c r="C69" s="493"/>
      <c r="D69" s="493"/>
      <c r="F69" s="336" t="str">
        <f>B68&amp;".1"</f>
        <v>9.12.1</v>
      </c>
      <c r="G69" s="639" t="s">
        <v>381</v>
      </c>
      <c r="H69" s="336" t="str">
        <f>IF(H68="","x",H68)</f>
        <v>%</v>
      </c>
      <c r="I69" s="537">
        <v>13.24</v>
      </c>
      <c r="J69" s="537">
        <v>13.24</v>
      </c>
      <c r="K69" s="537">
        <v>13.24</v>
      </c>
      <c r="L69" s="537">
        <v>13.24</v>
      </c>
      <c r="M69" s="537">
        <v>13.24</v>
      </c>
      <c r="N69" s="537">
        <v>13.24</v>
      </c>
      <c r="O69" s="537">
        <v>13.24</v>
      </c>
      <c r="P69" s="537">
        <v>13.24</v>
      </c>
      <c r="Q69" s="537">
        <v>13.24</v>
      </c>
      <c r="R69" s="537">
        <v>13.24</v>
      </c>
      <c r="S69" s="537">
        <v>13.24</v>
      </c>
      <c r="T69" s="537">
        <v>13.24</v>
      </c>
      <c r="U69" s="537">
        <v>13.24</v>
      </c>
      <c r="V69" s="537">
        <v>13.24</v>
      </c>
      <c r="W69" s="537">
        <v>13.24</v>
      </c>
      <c r="X69" s="537">
        <v>13.24</v>
      </c>
      <c r="Y69" s="537">
        <v>13.24</v>
      </c>
      <c r="Z69" s="537">
        <v>13.24</v>
      </c>
      <c r="AA69" s="537">
        <v>13.24</v>
      </c>
      <c r="AB69" s="537">
        <v>13.24</v>
      </c>
      <c r="AC69" s="537">
        <v>13.24</v>
      </c>
      <c r="AD69" s="537">
        <v>13.24</v>
      </c>
      <c r="AE69" s="537">
        <v>13.24</v>
      </c>
      <c r="AF69" s="537">
        <v>13.24</v>
      </c>
      <c r="AG69" s="537">
        <v>13.24</v>
      </c>
      <c r="AH69" s="537">
        <v>13.24</v>
      </c>
      <c r="AI69" s="537">
        <v>13.24</v>
      </c>
      <c r="AJ69" s="537">
        <v>13.24</v>
      </c>
      <c r="AK69" s="537">
        <v>13.24</v>
      </c>
      <c r="AL69" s="537">
        <v>13.24</v>
      </c>
      <c r="AM69" s="537">
        <v>13.24</v>
      </c>
      <c r="AN69" s="537">
        <v>13.24</v>
      </c>
      <c r="AO69" s="537">
        <v>13.24</v>
      </c>
      <c r="AP69" s="537">
        <v>13.24</v>
      </c>
      <c r="AQ69" s="537">
        <v>13.24</v>
      </c>
      <c r="AR69" s="537">
        <v>13.24</v>
      </c>
      <c r="AS69" s="537">
        <v>13.24</v>
      </c>
      <c r="AT69" s="537">
        <v>13.24</v>
      </c>
      <c r="AU69" s="537">
        <v>13.24</v>
      </c>
      <c r="AV69" s="537">
        <v>13.24</v>
      </c>
      <c r="AW69" s="537">
        <v>13.24</v>
      </c>
      <c r="AX69" s="537">
        <v>13.24</v>
      </c>
      <c r="AY69" s="537">
        <v>13.24</v>
      </c>
      <c r="AZ69" s="537">
        <v>13.24</v>
      </c>
      <c r="BA69" s="537">
        <v>13.24</v>
      </c>
      <c r="BB69" s="537">
        <v>13.24</v>
      </c>
      <c r="BC69" s="537">
        <v>13.24</v>
      </c>
      <c r="BD69" s="537">
        <v>13.24</v>
      </c>
      <c r="BE69" s="537">
        <v>13.24</v>
      </c>
      <c r="BF69" s="537">
        <v>13.24</v>
      </c>
      <c r="BG69" s="537">
        <v>13.24</v>
      </c>
      <c r="BH69" s="537">
        <v>13.24</v>
      </c>
      <c r="BI69" s="537">
        <v>13.24</v>
      </c>
      <c r="BJ69" s="537">
        <v>13.24</v>
      </c>
      <c r="BK69" s="537">
        <v>13.24</v>
      </c>
      <c r="BL69" s="537">
        <v>13.24</v>
      </c>
      <c r="BM69" s="537">
        <v>13.24</v>
      </c>
      <c r="BN69" s="537">
        <v>13.24</v>
      </c>
      <c r="BO69" s="537">
        <v>13.24</v>
      </c>
      <c r="BP69" s="537">
        <v>13.24</v>
      </c>
      <c r="BQ69" s="537">
        <v>13.24</v>
      </c>
      <c r="BR69" s="537">
        <v>13.24</v>
      </c>
      <c r="BS69" s="537">
        <v>13.24</v>
      </c>
      <c r="BT69" s="537">
        <v>13.24</v>
      </c>
      <c r="BU69" s="537">
        <v>13.24</v>
      </c>
      <c r="BV69" s="537">
        <v>13.24</v>
      </c>
      <c r="BW69" s="537">
        <v>13.24</v>
      </c>
      <c r="BX69" s="537">
        <v>13.24</v>
      </c>
      <c r="BY69" s="537">
        <v>13.24</v>
      </c>
      <c r="BZ69" s="596"/>
      <c r="CA69" s="442"/>
      <c r="CB69" s="325"/>
      <c r="CC69" s="455"/>
    </row>
    <row r="70" spans="1:81" s="486" customFormat="1" ht="18.75" x14ac:dyDescent="0.15">
      <c r="A70" s="443"/>
      <c r="B70" s="761"/>
      <c r="C70" s="493"/>
      <c r="D70" s="493"/>
      <c r="F70" s="336" t="str">
        <f>B68&amp;".2"</f>
        <v>9.12.2</v>
      </c>
      <c r="G70" s="639" t="s">
        <v>383</v>
      </c>
      <c r="H70" s="336" t="str">
        <f>IF(H68="","x",H68)</f>
        <v>%</v>
      </c>
      <c r="I70" s="537">
        <v>26.1</v>
      </c>
      <c r="J70" s="537">
        <v>26.1</v>
      </c>
      <c r="K70" s="537">
        <v>26.1</v>
      </c>
      <c r="L70" s="537">
        <v>26.1</v>
      </c>
      <c r="M70" s="537">
        <v>26.1</v>
      </c>
      <c r="N70" s="537">
        <v>26.1</v>
      </c>
      <c r="O70" s="537">
        <v>26.1</v>
      </c>
      <c r="P70" s="537">
        <v>26.1</v>
      </c>
      <c r="Q70" s="537">
        <v>26.1</v>
      </c>
      <c r="R70" s="537">
        <v>26.1</v>
      </c>
      <c r="S70" s="537">
        <v>26.1</v>
      </c>
      <c r="T70" s="537">
        <v>26.1</v>
      </c>
      <c r="U70" s="537">
        <v>26.1</v>
      </c>
      <c r="V70" s="537">
        <v>26.1</v>
      </c>
      <c r="W70" s="537">
        <v>26.1</v>
      </c>
      <c r="X70" s="537">
        <v>26.1</v>
      </c>
      <c r="Y70" s="537">
        <v>26.1</v>
      </c>
      <c r="Z70" s="537">
        <v>26.1</v>
      </c>
      <c r="AA70" s="537">
        <v>26.1</v>
      </c>
      <c r="AB70" s="537">
        <v>26.1</v>
      </c>
      <c r="AC70" s="537">
        <v>26.1</v>
      </c>
      <c r="AD70" s="537">
        <v>26.1</v>
      </c>
      <c r="AE70" s="537">
        <v>26.1</v>
      </c>
      <c r="AF70" s="537">
        <v>26.1</v>
      </c>
      <c r="AG70" s="537">
        <v>26.1</v>
      </c>
      <c r="AH70" s="537">
        <v>26.1</v>
      </c>
      <c r="AI70" s="537">
        <v>26.1</v>
      </c>
      <c r="AJ70" s="537">
        <v>26.1</v>
      </c>
      <c r="AK70" s="537">
        <v>26.1</v>
      </c>
      <c r="AL70" s="537">
        <v>26.1</v>
      </c>
      <c r="AM70" s="537">
        <v>26.1</v>
      </c>
      <c r="AN70" s="537">
        <v>26.1</v>
      </c>
      <c r="AO70" s="537">
        <v>26.1</v>
      </c>
      <c r="AP70" s="537">
        <v>26.1</v>
      </c>
      <c r="AQ70" s="537">
        <v>26.1</v>
      </c>
      <c r="AR70" s="537">
        <v>26.1</v>
      </c>
      <c r="AS70" s="537">
        <v>26.1</v>
      </c>
      <c r="AT70" s="537">
        <v>26.1</v>
      </c>
      <c r="AU70" s="537">
        <v>26.1</v>
      </c>
      <c r="AV70" s="537">
        <v>26.1</v>
      </c>
      <c r="AW70" s="537">
        <v>26.1</v>
      </c>
      <c r="AX70" s="537">
        <v>26.1</v>
      </c>
      <c r="AY70" s="537">
        <v>26.1</v>
      </c>
      <c r="AZ70" s="537">
        <v>26.1</v>
      </c>
      <c r="BA70" s="537">
        <v>26.1</v>
      </c>
      <c r="BB70" s="537">
        <v>26.1</v>
      </c>
      <c r="BC70" s="537">
        <v>26.1</v>
      </c>
      <c r="BD70" s="537">
        <v>26.1</v>
      </c>
      <c r="BE70" s="537">
        <v>26.1</v>
      </c>
      <c r="BF70" s="537">
        <v>26.1</v>
      </c>
      <c r="BG70" s="537">
        <v>26.1</v>
      </c>
      <c r="BH70" s="537">
        <v>26.1</v>
      </c>
      <c r="BI70" s="537">
        <v>26.1</v>
      </c>
      <c r="BJ70" s="537">
        <v>26.1</v>
      </c>
      <c r="BK70" s="537">
        <v>26.1</v>
      </c>
      <c r="BL70" s="537">
        <v>26.1</v>
      </c>
      <c r="BM70" s="537">
        <v>26.1</v>
      </c>
      <c r="BN70" s="537">
        <v>26.1</v>
      </c>
      <c r="BO70" s="537">
        <v>26.1</v>
      </c>
      <c r="BP70" s="537">
        <v>26.1</v>
      </c>
      <c r="BQ70" s="537">
        <v>26.1</v>
      </c>
      <c r="BR70" s="537">
        <v>26.1</v>
      </c>
      <c r="BS70" s="537">
        <v>26.1</v>
      </c>
      <c r="BT70" s="537">
        <v>26.1</v>
      </c>
      <c r="BU70" s="537">
        <v>26.1</v>
      </c>
      <c r="BV70" s="537">
        <v>26.1</v>
      </c>
      <c r="BW70" s="537">
        <v>26.1</v>
      </c>
      <c r="BX70" s="537">
        <v>26.1</v>
      </c>
      <c r="BY70" s="537">
        <v>26.1</v>
      </c>
      <c r="BZ70" s="596"/>
      <c r="CA70" s="442"/>
      <c r="CB70" s="325"/>
      <c r="CC70" s="455"/>
    </row>
    <row r="71" spans="1:81" s="486" customFormat="1" ht="101.25" x14ac:dyDescent="0.15">
      <c r="A71" s="443"/>
      <c r="B71" s="761" t="s">
        <v>1796</v>
      </c>
      <c r="C71" s="493"/>
      <c r="D71" s="493"/>
      <c r="E71" s="169" t="s">
        <v>1616</v>
      </c>
      <c r="F71" s="638" t="str">
        <f>B71</f>
        <v>9.13</v>
      </c>
      <c r="G71" s="536" t="s">
        <v>1797</v>
      </c>
      <c r="H71" s="641" t="s">
        <v>643</v>
      </c>
      <c r="I71" s="637" t="s">
        <v>251</v>
      </c>
      <c r="J71" s="637" t="s">
        <v>251</v>
      </c>
      <c r="K71" s="637" t="s">
        <v>251</v>
      </c>
      <c r="L71" s="637" t="s">
        <v>251</v>
      </c>
      <c r="M71" s="637" t="s">
        <v>251</v>
      </c>
      <c r="N71" s="637" t="s">
        <v>251</v>
      </c>
      <c r="O71" s="637" t="s">
        <v>251</v>
      </c>
      <c r="P71" s="637" t="s">
        <v>251</v>
      </c>
      <c r="Q71" s="637" t="s">
        <v>251</v>
      </c>
      <c r="R71" s="637" t="s">
        <v>251</v>
      </c>
      <c r="S71" s="637" t="s">
        <v>251</v>
      </c>
      <c r="T71" s="637" t="s">
        <v>251</v>
      </c>
      <c r="U71" s="637" t="s">
        <v>251</v>
      </c>
      <c r="V71" s="637" t="s">
        <v>251</v>
      </c>
      <c r="W71" s="637" t="s">
        <v>251</v>
      </c>
      <c r="X71" s="637" t="s">
        <v>251</v>
      </c>
      <c r="Y71" s="637" t="s">
        <v>251</v>
      </c>
      <c r="Z71" s="637" t="s">
        <v>251</v>
      </c>
      <c r="AA71" s="637" t="s">
        <v>251</v>
      </c>
      <c r="AB71" s="637" t="s">
        <v>251</v>
      </c>
      <c r="AC71" s="637" t="s">
        <v>251</v>
      </c>
      <c r="AD71" s="637" t="s">
        <v>251</v>
      </c>
      <c r="AE71" s="637" t="s">
        <v>251</v>
      </c>
      <c r="AF71" s="637" t="s">
        <v>251</v>
      </c>
      <c r="AG71" s="637" t="s">
        <v>251</v>
      </c>
      <c r="AH71" s="637" t="s">
        <v>251</v>
      </c>
      <c r="AI71" s="637" t="s">
        <v>251</v>
      </c>
      <c r="AJ71" s="637" t="s">
        <v>251</v>
      </c>
      <c r="AK71" s="637" t="s">
        <v>251</v>
      </c>
      <c r="AL71" s="637" t="s">
        <v>251</v>
      </c>
      <c r="AM71" s="637" t="s">
        <v>251</v>
      </c>
      <c r="AN71" s="637" t="s">
        <v>251</v>
      </c>
      <c r="AO71" s="637" t="s">
        <v>251</v>
      </c>
      <c r="AP71" s="637" t="s">
        <v>251</v>
      </c>
      <c r="AQ71" s="637" t="s">
        <v>251</v>
      </c>
      <c r="AR71" s="637" t="s">
        <v>251</v>
      </c>
      <c r="AS71" s="637" t="s">
        <v>251</v>
      </c>
      <c r="AT71" s="637" t="s">
        <v>251</v>
      </c>
      <c r="AU71" s="637" t="s">
        <v>251</v>
      </c>
      <c r="AV71" s="637" t="s">
        <v>251</v>
      </c>
      <c r="AW71" s="637" t="s">
        <v>251</v>
      </c>
      <c r="AX71" s="637" t="s">
        <v>251</v>
      </c>
      <c r="AY71" s="637" t="s">
        <v>251</v>
      </c>
      <c r="AZ71" s="637" t="s">
        <v>251</v>
      </c>
      <c r="BA71" s="637" t="s">
        <v>251</v>
      </c>
      <c r="BB71" s="637" t="s">
        <v>251</v>
      </c>
      <c r="BC71" s="637" t="s">
        <v>251</v>
      </c>
      <c r="BD71" s="637" t="s">
        <v>251</v>
      </c>
      <c r="BE71" s="637" t="s">
        <v>251</v>
      </c>
      <c r="BF71" s="637" t="s">
        <v>251</v>
      </c>
      <c r="BG71" s="637" t="s">
        <v>251</v>
      </c>
      <c r="BH71" s="637" t="s">
        <v>251</v>
      </c>
      <c r="BI71" s="637" t="s">
        <v>251</v>
      </c>
      <c r="BJ71" s="637" t="s">
        <v>251</v>
      </c>
      <c r="BK71" s="637" t="s">
        <v>251</v>
      </c>
      <c r="BL71" s="637" t="s">
        <v>251</v>
      </c>
      <c r="BM71" s="637" t="s">
        <v>251</v>
      </c>
      <c r="BN71" s="637" t="s">
        <v>251</v>
      </c>
      <c r="BO71" s="637" t="s">
        <v>251</v>
      </c>
      <c r="BP71" s="637" t="s">
        <v>251</v>
      </c>
      <c r="BQ71" s="637" t="s">
        <v>251</v>
      </c>
      <c r="BR71" s="637" t="s">
        <v>251</v>
      </c>
      <c r="BS71" s="637" t="s">
        <v>251</v>
      </c>
      <c r="BT71" s="637" t="s">
        <v>251</v>
      </c>
      <c r="BU71" s="637" t="s">
        <v>251</v>
      </c>
      <c r="BV71" s="637" t="s">
        <v>251</v>
      </c>
      <c r="BW71" s="637" t="s">
        <v>251</v>
      </c>
      <c r="BX71" s="637" t="s">
        <v>251</v>
      </c>
      <c r="BY71" s="637" t="s">
        <v>251</v>
      </c>
      <c r="BZ71" s="596"/>
      <c r="CA71" s="442"/>
      <c r="CB71" s="325"/>
      <c r="CC71" s="455"/>
    </row>
    <row r="72" spans="1:81" s="486" customFormat="1" ht="18.75" x14ac:dyDescent="0.15">
      <c r="A72" s="443"/>
      <c r="B72" s="761"/>
      <c r="C72" s="493"/>
      <c r="D72" s="493"/>
      <c r="F72" s="336" t="str">
        <f>B71&amp;".1"</f>
        <v>9.13.1</v>
      </c>
      <c r="G72" s="639" t="s">
        <v>381</v>
      </c>
      <c r="H72" s="336" t="str">
        <f>IF(H71="","x",H71)</f>
        <v>ед./км</v>
      </c>
      <c r="I72" s="537">
        <v>0.34899999999999998</v>
      </c>
      <c r="J72" s="537">
        <v>0.34899999999999998</v>
      </c>
      <c r="K72" s="537">
        <v>0.34899999999999998</v>
      </c>
      <c r="L72" s="537">
        <v>0.34899999999999998</v>
      </c>
      <c r="M72" s="537">
        <v>0.34899999999999998</v>
      </c>
      <c r="N72" s="537">
        <v>0.34899999999999998</v>
      </c>
      <c r="O72" s="537">
        <v>0.34899999999999998</v>
      </c>
      <c r="P72" s="537">
        <v>0.34899999999999998</v>
      </c>
      <c r="Q72" s="537">
        <v>0.34899999999999998</v>
      </c>
      <c r="R72" s="537">
        <v>0.34899999999999998</v>
      </c>
      <c r="S72" s="537">
        <v>0.34899999999999998</v>
      </c>
      <c r="T72" s="537">
        <v>0.34899999999999998</v>
      </c>
      <c r="U72" s="537">
        <v>0.34899999999999998</v>
      </c>
      <c r="V72" s="537">
        <v>0.34899999999999998</v>
      </c>
      <c r="W72" s="537">
        <v>0.34899999999999998</v>
      </c>
      <c r="X72" s="537">
        <v>0.34899999999999998</v>
      </c>
      <c r="Y72" s="537">
        <v>0.34899999999999998</v>
      </c>
      <c r="Z72" s="537">
        <v>0.34899999999999998</v>
      </c>
      <c r="AA72" s="537">
        <v>0.34899999999999998</v>
      </c>
      <c r="AB72" s="537">
        <v>0.34899999999999998</v>
      </c>
      <c r="AC72" s="537">
        <v>0.34899999999999998</v>
      </c>
      <c r="AD72" s="537">
        <v>0.34899999999999998</v>
      </c>
      <c r="AE72" s="537">
        <v>0.34899999999999998</v>
      </c>
      <c r="AF72" s="537">
        <v>0.34899999999999998</v>
      </c>
      <c r="AG72" s="537">
        <v>0.34899999999999998</v>
      </c>
      <c r="AH72" s="537">
        <v>0.34899999999999998</v>
      </c>
      <c r="AI72" s="537">
        <v>0.34899999999999998</v>
      </c>
      <c r="AJ72" s="537">
        <v>0.34899999999999998</v>
      </c>
      <c r="AK72" s="537">
        <v>0.34899999999999998</v>
      </c>
      <c r="AL72" s="537">
        <v>0.34899999999999998</v>
      </c>
      <c r="AM72" s="537">
        <v>0.34899999999999998</v>
      </c>
      <c r="AN72" s="537">
        <v>0.34899999999999998</v>
      </c>
      <c r="AO72" s="537">
        <v>0.34899999999999998</v>
      </c>
      <c r="AP72" s="537">
        <v>0.34899999999999998</v>
      </c>
      <c r="AQ72" s="537">
        <v>0.34899999999999998</v>
      </c>
      <c r="AR72" s="537">
        <v>0.34899999999999998</v>
      </c>
      <c r="AS72" s="537">
        <v>0.34899999999999998</v>
      </c>
      <c r="AT72" s="537">
        <v>0.34899999999999998</v>
      </c>
      <c r="AU72" s="537">
        <v>0.34899999999999998</v>
      </c>
      <c r="AV72" s="537">
        <v>0.34899999999999998</v>
      </c>
      <c r="AW72" s="537">
        <v>0.34899999999999998</v>
      </c>
      <c r="AX72" s="537">
        <v>0.34899999999999998</v>
      </c>
      <c r="AY72" s="537">
        <v>0.34899999999999998</v>
      </c>
      <c r="AZ72" s="537">
        <v>0.34899999999999998</v>
      </c>
      <c r="BA72" s="537">
        <v>0.34899999999999998</v>
      </c>
      <c r="BB72" s="537">
        <v>0.34899999999999998</v>
      </c>
      <c r="BC72" s="537">
        <v>0.34899999999999998</v>
      </c>
      <c r="BD72" s="537">
        <v>0.34899999999999998</v>
      </c>
      <c r="BE72" s="537">
        <v>0.34899999999999998</v>
      </c>
      <c r="BF72" s="537">
        <v>0.34899999999999998</v>
      </c>
      <c r="BG72" s="537">
        <v>0.34899999999999998</v>
      </c>
      <c r="BH72" s="537">
        <v>0.34899999999999998</v>
      </c>
      <c r="BI72" s="537">
        <v>0.34899999999999998</v>
      </c>
      <c r="BJ72" s="537">
        <v>0.34899999999999998</v>
      </c>
      <c r="BK72" s="537">
        <v>0.34899999999999998</v>
      </c>
      <c r="BL72" s="537">
        <v>0.34899999999999998</v>
      </c>
      <c r="BM72" s="537">
        <v>0.34899999999999998</v>
      </c>
      <c r="BN72" s="537">
        <v>0.34899999999999998</v>
      </c>
      <c r="BO72" s="537">
        <v>0.34899999999999998</v>
      </c>
      <c r="BP72" s="537">
        <v>0.34899999999999998</v>
      </c>
      <c r="BQ72" s="537">
        <v>0.34899999999999998</v>
      </c>
      <c r="BR72" s="537">
        <v>0.34899999999999998</v>
      </c>
      <c r="BS72" s="537">
        <v>0.34899999999999998</v>
      </c>
      <c r="BT72" s="537">
        <v>0.34899999999999998</v>
      </c>
      <c r="BU72" s="537">
        <v>0.34899999999999998</v>
      </c>
      <c r="BV72" s="537">
        <v>0.34899999999999998</v>
      </c>
      <c r="BW72" s="537">
        <v>0.34899999999999998</v>
      </c>
      <c r="BX72" s="537">
        <v>0.34899999999999998</v>
      </c>
      <c r="BY72" s="537">
        <v>0.34899999999999998</v>
      </c>
      <c r="BZ72" s="596"/>
      <c r="CA72" s="442"/>
      <c r="CB72" s="325"/>
      <c r="CC72" s="455"/>
    </row>
    <row r="73" spans="1:81" s="486" customFormat="1" ht="18.75" x14ac:dyDescent="0.15">
      <c r="A73" s="443"/>
      <c r="B73" s="761"/>
      <c r="C73" s="493"/>
      <c r="D73" s="493"/>
      <c r="F73" s="336" t="str">
        <f>B71&amp;".2"</f>
        <v>9.13.2</v>
      </c>
      <c r="G73" s="639" t="s">
        <v>383</v>
      </c>
      <c r="H73" s="336" t="str">
        <f>IF(H71="","x",H71)</f>
        <v>ед./км</v>
      </c>
      <c r="I73" s="537">
        <v>0.7</v>
      </c>
      <c r="J73" s="537">
        <v>0.7</v>
      </c>
      <c r="K73" s="537">
        <v>0.7</v>
      </c>
      <c r="L73" s="537">
        <v>0.7</v>
      </c>
      <c r="M73" s="537">
        <v>0.7</v>
      </c>
      <c r="N73" s="537">
        <v>0.7</v>
      </c>
      <c r="O73" s="537">
        <v>0.7</v>
      </c>
      <c r="P73" s="537">
        <v>0.7</v>
      </c>
      <c r="Q73" s="537">
        <v>0.7</v>
      </c>
      <c r="R73" s="537">
        <v>0.7</v>
      </c>
      <c r="S73" s="537">
        <v>0.7</v>
      </c>
      <c r="T73" s="537">
        <v>0.7</v>
      </c>
      <c r="U73" s="537">
        <v>0.7</v>
      </c>
      <c r="V73" s="537">
        <v>0.7</v>
      </c>
      <c r="W73" s="537">
        <v>0.7</v>
      </c>
      <c r="X73" s="537">
        <v>0.7</v>
      </c>
      <c r="Y73" s="537">
        <v>0.7</v>
      </c>
      <c r="Z73" s="537">
        <v>0.7</v>
      </c>
      <c r="AA73" s="537">
        <v>0.7</v>
      </c>
      <c r="AB73" s="537">
        <v>0.7</v>
      </c>
      <c r="AC73" s="537">
        <v>0.7</v>
      </c>
      <c r="AD73" s="537">
        <v>0.7</v>
      </c>
      <c r="AE73" s="537">
        <v>0.7</v>
      </c>
      <c r="AF73" s="537">
        <v>0.7</v>
      </c>
      <c r="AG73" s="537">
        <v>0.7</v>
      </c>
      <c r="AH73" s="537">
        <v>0.7</v>
      </c>
      <c r="AI73" s="537">
        <v>0.7</v>
      </c>
      <c r="AJ73" s="537">
        <v>0.7</v>
      </c>
      <c r="AK73" s="537">
        <v>0.7</v>
      </c>
      <c r="AL73" s="537">
        <v>0.7</v>
      </c>
      <c r="AM73" s="537">
        <v>0.7</v>
      </c>
      <c r="AN73" s="537">
        <v>0.7</v>
      </c>
      <c r="AO73" s="537">
        <v>0.7</v>
      </c>
      <c r="AP73" s="537">
        <v>0.7</v>
      </c>
      <c r="AQ73" s="537">
        <v>0.7</v>
      </c>
      <c r="AR73" s="537">
        <v>0.7</v>
      </c>
      <c r="AS73" s="537">
        <v>0.7</v>
      </c>
      <c r="AT73" s="537">
        <v>0.7</v>
      </c>
      <c r="AU73" s="537">
        <v>0.7</v>
      </c>
      <c r="AV73" s="537">
        <v>0.7</v>
      </c>
      <c r="AW73" s="537">
        <v>0.7</v>
      </c>
      <c r="AX73" s="537">
        <v>0.7</v>
      </c>
      <c r="AY73" s="537">
        <v>0.7</v>
      </c>
      <c r="AZ73" s="537">
        <v>0.7</v>
      </c>
      <c r="BA73" s="537">
        <v>0.7</v>
      </c>
      <c r="BB73" s="537">
        <v>0.7</v>
      </c>
      <c r="BC73" s="537">
        <v>0.7</v>
      </c>
      <c r="BD73" s="537">
        <v>0.7</v>
      </c>
      <c r="BE73" s="537">
        <v>0.7</v>
      </c>
      <c r="BF73" s="537">
        <v>0.7</v>
      </c>
      <c r="BG73" s="537">
        <v>0.7</v>
      </c>
      <c r="BH73" s="537">
        <v>0.7</v>
      </c>
      <c r="BI73" s="537">
        <v>0.7</v>
      </c>
      <c r="BJ73" s="537">
        <v>0.7</v>
      </c>
      <c r="BK73" s="537">
        <v>0.7</v>
      </c>
      <c r="BL73" s="537">
        <v>0.7</v>
      </c>
      <c r="BM73" s="537">
        <v>0.7</v>
      </c>
      <c r="BN73" s="537">
        <v>0.7</v>
      </c>
      <c r="BO73" s="537">
        <v>0.7</v>
      </c>
      <c r="BP73" s="537">
        <v>0.7</v>
      </c>
      <c r="BQ73" s="537">
        <v>0.7</v>
      </c>
      <c r="BR73" s="537">
        <v>0.7</v>
      </c>
      <c r="BS73" s="537">
        <v>0.7</v>
      </c>
      <c r="BT73" s="537">
        <v>0.7</v>
      </c>
      <c r="BU73" s="537">
        <v>0.7</v>
      </c>
      <c r="BV73" s="537">
        <v>0.7</v>
      </c>
      <c r="BW73" s="537">
        <v>0.7</v>
      </c>
      <c r="BX73" s="537">
        <v>0.7</v>
      </c>
      <c r="BY73" s="537">
        <v>0.7</v>
      </c>
      <c r="BZ73" s="596"/>
      <c r="CA73" s="442"/>
      <c r="CB73" s="325"/>
      <c r="CC73" s="455"/>
    </row>
    <row r="74" spans="1:81" s="486" customFormat="1" ht="33.75" x14ac:dyDescent="0.15">
      <c r="A74" s="443"/>
      <c r="B74" s="761" t="s">
        <v>1798</v>
      </c>
      <c r="C74" s="493"/>
      <c r="D74" s="493"/>
      <c r="E74" s="169" t="s">
        <v>1616</v>
      </c>
      <c r="F74" s="638" t="str">
        <f>B74</f>
        <v>9.14</v>
      </c>
      <c r="G74" s="536" t="s">
        <v>1799</v>
      </c>
      <c r="H74" s="641" t="s">
        <v>393</v>
      </c>
      <c r="I74" s="637" t="s">
        <v>251</v>
      </c>
      <c r="J74" s="637" t="s">
        <v>251</v>
      </c>
      <c r="K74" s="637" t="s">
        <v>251</v>
      </c>
      <c r="L74" s="637" t="s">
        <v>251</v>
      </c>
      <c r="M74" s="637" t="s">
        <v>251</v>
      </c>
      <c r="N74" s="637" t="s">
        <v>251</v>
      </c>
      <c r="O74" s="637" t="s">
        <v>251</v>
      </c>
      <c r="P74" s="637" t="s">
        <v>251</v>
      </c>
      <c r="Q74" s="637" t="s">
        <v>251</v>
      </c>
      <c r="R74" s="637" t="s">
        <v>251</v>
      </c>
      <c r="S74" s="637" t="s">
        <v>251</v>
      </c>
      <c r="T74" s="637" t="s">
        <v>251</v>
      </c>
      <c r="U74" s="637" t="s">
        <v>251</v>
      </c>
      <c r="V74" s="637" t="s">
        <v>251</v>
      </c>
      <c r="W74" s="637" t="s">
        <v>251</v>
      </c>
      <c r="X74" s="637" t="s">
        <v>251</v>
      </c>
      <c r="Y74" s="637" t="s">
        <v>251</v>
      </c>
      <c r="Z74" s="637" t="s">
        <v>251</v>
      </c>
      <c r="AA74" s="637" t="s">
        <v>251</v>
      </c>
      <c r="AB74" s="637" t="s">
        <v>251</v>
      </c>
      <c r="AC74" s="637" t="s">
        <v>251</v>
      </c>
      <c r="AD74" s="637" t="s">
        <v>251</v>
      </c>
      <c r="AE74" s="637" t="s">
        <v>251</v>
      </c>
      <c r="AF74" s="637" t="s">
        <v>251</v>
      </c>
      <c r="AG74" s="637" t="s">
        <v>251</v>
      </c>
      <c r="AH74" s="637" t="s">
        <v>251</v>
      </c>
      <c r="AI74" s="637" t="s">
        <v>251</v>
      </c>
      <c r="AJ74" s="637" t="s">
        <v>251</v>
      </c>
      <c r="AK74" s="637" t="s">
        <v>251</v>
      </c>
      <c r="AL74" s="637" t="s">
        <v>251</v>
      </c>
      <c r="AM74" s="637" t="s">
        <v>251</v>
      </c>
      <c r="AN74" s="637" t="s">
        <v>251</v>
      </c>
      <c r="AO74" s="637" t="s">
        <v>251</v>
      </c>
      <c r="AP74" s="637" t="s">
        <v>251</v>
      </c>
      <c r="AQ74" s="637" t="s">
        <v>251</v>
      </c>
      <c r="AR74" s="637" t="s">
        <v>251</v>
      </c>
      <c r="AS74" s="637" t="s">
        <v>251</v>
      </c>
      <c r="AT74" s="637" t="s">
        <v>251</v>
      </c>
      <c r="AU74" s="637" t="s">
        <v>251</v>
      </c>
      <c r="AV74" s="637" t="s">
        <v>251</v>
      </c>
      <c r="AW74" s="637" t="s">
        <v>251</v>
      </c>
      <c r="AX74" s="637" t="s">
        <v>251</v>
      </c>
      <c r="AY74" s="637" t="s">
        <v>251</v>
      </c>
      <c r="AZ74" s="637" t="s">
        <v>251</v>
      </c>
      <c r="BA74" s="637" t="s">
        <v>251</v>
      </c>
      <c r="BB74" s="637" t="s">
        <v>251</v>
      </c>
      <c r="BC74" s="637" t="s">
        <v>251</v>
      </c>
      <c r="BD74" s="637" t="s">
        <v>251</v>
      </c>
      <c r="BE74" s="637" t="s">
        <v>251</v>
      </c>
      <c r="BF74" s="637" t="s">
        <v>251</v>
      </c>
      <c r="BG74" s="637" t="s">
        <v>251</v>
      </c>
      <c r="BH74" s="637" t="s">
        <v>251</v>
      </c>
      <c r="BI74" s="637" t="s">
        <v>251</v>
      </c>
      <c r="BJ74" s="637" t="s">
        <v>251</v>
      </c>
      <c r="BK74" s="637" t="s">
        <v>251</v>
      </c>
      <c r="BL74" s="637" t="s">
        <v>251</v>
      </c>
      <c r="BM74" s="637" t="s">
        <v>251</v>
      </c>
      <c r="BN74" s="637" t="s">
        <v>251</v>
      </c>
      <c r="BO74" s="637" t="s">
        <v>251</v>
      </c>
      <c r="BP74" s="637" t="s">
        <v>251</v>
      </c>
      <c r="BQ74" s="637" t="s">
        <v>251</v>
      </c>
      <c r="BR74" s="637" t="s">
        <v>251</v>
      </c>
      <c r="BS74" s="637" t="s">
        <v>251</v>
      </c>
      <c r="BT74" s="637" t="s">
        <v>251</v>
      </c>
      <c r="BU74" s="637" t="s">
        <v>251</v>
      </c>
      <c r="BV74" s="637" t="s">
        <v>251</v>
      </c>
      <c r="BW74" s="637" t="s">
        <v>251</v>
      </c>
      <c r="BX74" s="637" t="s">
        <v>251</v>
      </c>
      <c r="BY74" s="637" t="s">
        <v>251</v>
      </c>
      <c r="BZ74" s="596"/>
      <c r="CA74" s="442"/>
      <c r="CB74" s="325"/>
      <c r="CC74" s="455"/>
    </row>
    <row r="75" spans="1:81" s="486" customFormat="1" ht="18.75" x14ac:dyDescent="0.15">
      <c r="A75" s="443"/>
      <c r="B75" s="761"/>
      <c r="C75" s="493"/>
      <c r="D75" s="493"/>
      <c r="F75" s="336" t="str">
        <f>B74&amp;".1"</f>
        <v>9.14.1</v>
      </c>
      <c r="G75" s="639" t="s">
        <v>381</v>
      </c>
      <c r="H75" s="336" t="str">
        <f>IF(H74="","x",H74)</f>
        <v>%</v>
      </c>
      <c r="I75" s="537">
        <v>6.43</v>
      </c>
      <c r="J75" s="537">
        <v>6.43</v>
      </c>
      <c r="K75" s="537">
        <v>6.43</v>
      </c>
      <c r="L75" s="537">
        <v>6.43</v>
      </c>
      <c r="M75" s="537">
        <v>6.43</v>
      </c>
      <c r="N75" s="537">
        <v>6.43</v>
      </c>
      <c r="O75" s="537">
        <v>6.43</v>
      </c>
      <c r="P75" s="537">
        <v>6.43</v>
      </c>
      <c r="Q75" s="537">
        <v>6.43</v>
      </c>
      <c r="R75" s="537">
        <v>6.43</v>
      </c>
      <c r="S75" s="537">
        <v>6.43</v>
      </c>
      <c r="T75" s="537">
        <v>6.43</v>
      </c>
      <c r="U75" s="537">
        <v>6.43</v>
      </c>
      <c r="V75" s="537">
        <v>6.43</v>
      </c>
      <c r="W75" s="537">
        <v>6.43</v>
      </c>
      <c r="X75" s="537">
        <v>6.43</v>
      </c>
      <c r="Y75" s="537">
        <v>6.43</v>
      </c>
      <c r="Z75" s="537">
        <v>6.43</v>
      </c>
      <c r="AA75" s="537">
        <v>6.43</v>
      </c>
      <c r="AB75" s="537">
        <v>6.43</v>
      </c>
      <c r="AC75" s="537">
        <v>6.43</v>
      </c>
      <c r="AD75" s="537">
        <v>6.43</v>
      </c>
      <c r="AE75" s="537">
        <v>6.43</v>
      </c>
      <c r="AF75" s="537">
        <v>6.43</v>
      </c>
      <c r="AG75" s="537">
        <v>6.43</v>
      </c>
      <c r="AH75" s="537">
        <v>6.43</v>
      </c>
      <c r="AI75" s="537">
        <v>6.43</v>
      </c>
      <c r="AJ75" s="537">
        <v>6.43</v>
      </c>
      <c r="AK75" s="537">
        <v>6.43</v>
      </c>
      <c r="AL75" s="537">
        <v>6.43</v>
      </c>
      <c r="AM75" s="537">
        <v>6.43</v>
      </c>
      <c r="AN75" s="537">
        <v>6.43</v>
      </c>
      <c r="AO75" s="537">
        <v>6.43</v>
      </c>
      <c r="AP75" s="537">
        <v>6.43</v>
      </c>
      <c r="AQ75" s="537">
        <v>6.43</v>
      </c>
      <c r="AR75" s="537">
        <v>6.43</v>
      </c>
      <c r="AS75" s="537">
        <v>6.43</v>
      </c>
      <c r="AT75" s="537">
        <v>6.43</v>
      </c>
      <c r="AU75" s="537">
        <v>6.43</v>
      </c>
      <c r="AV75" s="537">
        <v>6.43</v>
      </c>
      <c r="AW75" s="537">
        <v>6.43</v>
      </c>
      <c r="AX75" s="537">
        <v>6.43</v>
      </c>
      <c r="AY75" s="537">
        <v>6.43</v>
      </c>
      <c r="AZ75" s="537">
        <v>6.43</v>
      </c>
      <c r="BA75" s="537">
        <v>6.43</v>
      </c>
      <c r="BB75" s="537">
        <v>6.43</v>
      </c>
      <c r="BC75" s="537">
        <v>6.43</v>
      </c>
      <c r="BD75" s="537">
        <v>6.43</v>
      </c>
      <c r="BE75" s="537">
        <v>6.43</v>
      </c>
      <c r="BF75" s="537">
        <v>6.43</v>
      </c>
      <c r="BG75" s="537">
        <v>6.43</v>
      </c>
      <c r="BH75" s="537">
        <v>6.43</v>
      </c>
      <c r="BI75" s="537">
        <v>6.43</v>
      </c>
      <c r="BJ75" s="537">
        <v>6.43</v>
      </c>
      <c r="BK75" s="537">
        <v>6.43</v>
      </c>
      <c r="BL75" s="537">
        <v>6.43</v>
      </c>
      <c r="BM75" s="537">
        <v>6.43</v>
      </c>
      <c r="BN75" s="537">
        <v>6.43</v>
      </c>
      <c r="BO75" s="537">
        <v>6.43</v>
      </c>
      <c r="BP75" s="537">
        <v>6.43</v>
      </c>
      <c r="BQ75" s="537">
        <v>6.43</v>
      </c>
      <c r="BR75" s="537">
        <v>6.43</v>
      </c>
      <c r="BS75" s="537">
        <v>6.43</v>
      </c>
      <c r="BT75" s="537">
        <v>6.43</v>
      </c>
      <c r="BU75" s="537">
        <v>6.43</v>
      </c>
      <c r="BV75" s="537">
        <v>6.43</v>
      </c>
      <c r="BW75" s="537">
        <v>6.43</v>
      </c>
      <c r="BX75" s="537">
        <v>6.43</v>
      </c>
      <c r="BY75" s="537">
        <v>6.43</v>
      </c>
      <c r="BZ75" s="596"/>
      <c r="CA75" s="442"/>
      <c r="CB75" s="325"/>
      <c r="CC75" s="455"/>
    </row>
    <row r="76" spans="1:81" s="486" customFormat="1" ht="18.75" x14ac:dyDescent="0.15">
      <c r="A76" s="443"/>
      <c r="B76" s="761"/>
      <c r="C76" s="493"/>
      <c r="D76" s="493"/>
      <c r="F76" s="336" t="str">
        <f>B74&amp;".2"</f>
        <v>9.14.2</v>
      </c>
      <c r="G76" s="639" t="s">
        <v>383</v>
      </c>
      <c r="H76" s="336" t="str">
        <f>IF(H74="","x",H74)</f>
        <v>%</v>
      </c>
      <c r="I76" s="537">
        <v>20.04</v>
      </c>
      <c r="J76" s="537">
        <v>20.04</v>
      </c>
      <c r="K76" s="537">
        <v>20.04</v>
      </c>
      <c r="L76" s="537">
        <v>20.04</v>
      </c>
      <c r="M76" s="537">
        <v>20.04</v>
      </c>
      <c r="N76" s="537">
        <v>20.04</v>
      </c>
      <c r="O76" s="537">
        <v>20.04</v>
      </c>
      <c r="P76" s="537">
        <v>20.04</v>
      </c>
      <c r="Q76" s="537">
        <v>20.04</v>
      </c>
      <c r="R76" s="537">
        <v>20.04</v>
      </c>
      <c r="S76" s="537">
        <v>20.04</v>
      </c>
      <c r="T76" s="537">
        <v>20.04</v>
      </c>
      <c r="U76" s="537">
        <v>20.04</v>
      </c>
      <c r="V76" s="537">
        <v>20.04</v>
      </c>
      <c r="W76" s="537">
        <v>20.04</v>
      </c>
      <c r="X76" s="537">
        <v>20.04</v>
      </c>
      <c r="Y76" s="537">
        <v>20.04</v>
      </c>
      <c r="Z76" s="537">
        <v>20.04</v>
      </c>
      <c r="AA76" s="537">
        <v>20.04</v>
      </c>
      <c r="AB76" s="537">
        <v>20.04</v>
      </c>
      <c r="AC76" s="537">
        <v>20.04</v>
      </c>
      <c r="AD76" s="537">
        <v>20.04</v>
      </c>
      <c r="AE76" s="537">
        <v>20.04</v>
      </c>
      <c r="AF76" s="537">
        <v>20.04</v>
      </c>
      <c r="AG76" s="537">
        <v>20.04</v>
      </c>
      <c r="AH76" s="537">
        <v>20.04</v>
      </c>
      <c r="AI76" s="537">
        <v>20.04</v>
      </c>
      <c r="AJ76" s="537">
        <v>20.04</v>
      </c>
      <c r="AK76" s="537">
        <v>20.04</v>
      </c>
      <c r="AL76" s="537">
        <v>20.04</v>
      </c>
      <c r="AM76" s="537">
        <v>20.04</v>
      </c>
      <c r="AN76" s="537">
        <v>20.04</v>
      </c>
      <c r="AO76" s="537">
        <v>20.04</v>
      </c>
      <c r="AP76" s="537">
        <v>20.04</v>
      </c>
      <c r="AQ76" s="537">
        <v>20.04</v>
      </c>
      <c r="AR76" s="537">
        <v>20.04</v>
      </c>
      <c r="AS76" s="537">
        <v>20.04</v>
      </c>
      <c r="AT76" s="537">
        <v>20.04</v>
      </c>
      <c r="AU76" s="537">
        <v>20.04</v>
      </c>
      <c r="AV76" s="537">
        <v>20.04</v>
      </c>
      <c r="AW76" s="537">
        <v>20.04</v>
      </c>
      <c r="AX76" s="537">
        <v>20.04</v>
      </c>
      <c r="AY76" s="537">
        <v>20.04</v>
      </c>
      <c r="AZ76" s="537">
        <v>20.04</v>
      </c>
      <c r="BA76" s="537">
        <v>20.04</v>
      </c>
      <c r="BB76" s="537">
        <v>20.04</v>
      </c>
      <c r="BC76" s="537">
        <v>20.04</v>
      </c>
      <c r="BD76" s="537">
        <v>20.04</v>
      </c>
      <c r="BE76" s="537">
        <v>20.04</v>
      </c>
      <c r="BF76" s="537">
        <v>20.04</v>
      </c>
      <c r="BG76" s="537">
        <v>20.04</v>
      </c>
      <c r="BH76" s="537">
        <v>20.04</v>
      </c>
      <c r="BI76" s="537">
        <v>20.04</v>
      </c>
      <c r="BJ76" s="537">
        <v>20.04</v>
      </c>
      <c r="BK76" s="537">
        <v>20.04</v>
      </c>
      <c r="BL76" s="537">
        <v>20.04</v>
      </c>
      <c r="BM76" s="537">
        <v>20.04</v>
      </c>
      <c r="BN76" s="537">
        <v>20.04</v>
      </c>
      <c r="BO76" s="537">
        <v>20.04</v>
      </c>
      <c r="BP76" s="537">
        <v>20.04</v>
      </c>
      <c r="BQ76" s="537">
        <v>20.04</v>
      </c>
      <c r="BR76" s="537">
        <v>20.04</v>
      </c>
      <c r="BS76" s="537">
        <v>20.04</v>
      </c>
      <c r="BT76" s="537">
        <v>20.04</v>
      </c>
      <c r="BU76" s="537">
        <v>20.04</v>
      </c>
      <c r="BV76" s="537">
        <v>20.04</v>
      </c>
      <c r="BW76" s="537">
        <v>20.04</v>
      </c>
      <c r="BX76" s="537">
        <v>20.04</v>
      </c>
      <c r="BY76" s="537">
        <v>20.04</v>
      </c>
      <c r="BZ76" s="596"/>
      <c r="CA76" s="442"/>
      <c r="CB76" s="325"/>
      <c r="CC76" s="455"/>
    </row>
    <row r="77" spans="1:81" s="486" customFormat="1" ht="45" x14ac:dyDescent="0.15">
      <c r="A77" s="443"/>
      <c r="B77" s="761" t="s">
        <v>1800</v>
      </c>
      <c r="C77" s="493"/>
      <c r="D77" s="493"/>
      <c r="E77" s="169" t="s">
        <v>1616</v>
      </c>
      <c r="F77" s="638" t="str">
        <f>B77</f>
        <v>9.15</v>
      </c>
      <c r="G77" s="536" t="s">
        <v>1801</v>
      </c>
      <c r="H77" s="641" t="s">
        <v>393</v>
      </c>
      <c r="I77" s="637" t="s">
        <v>251</v>
      </c>
      <c r="J77" s="637" t="s">
        <v>251</v>
      </c>
      <c r="K77" s="637" t="s">
        <v>251</v>
      </c>
      <c r="L77" s="637" t="s">
        <v>251</v>
      </c>
      <c r="M77" s="637" t="s">
        <v>251</v>
      </c>
      <c r="N77" s="637" t="s">
        <v>251</v>
      </c>
      <c r="O77" s="637" t="s">
        <v>251</v>
      </c>
      <c r="P77" s="637" t="s">
        <v>251</v>
      </c>
      <c r="Q77" s="637" t="s">
        <v>251</v>
      </c>
      <c r="R77" s="637" t="s">
        <v>251</v>
      </c>
      <c r="S77" s="637" t="s">
        <v>251</v>
      </c>
      <c r="T77" s="637" t="s">
        <v>251</v>
      </c>
      <c r="U77" s="637" t="s">
        <v>251</v>
      </c>
      <c r="V77" s="637" t="s">
        <v>251</v>
      </c>
      <c r="W77" s="637" t="s">
        <v>251</v>
      </c>
      <c r="X77" s="637" t="s">
        <v>251</v>
      </c>
      <c r="Y77" s="637" t="s">
        <v>251</v>
      </c>
      <c r="Z77" s="637" t="s">
        <v>251</v>
      </c>
      <c r="AA77" s="637" t="s">
        <v>251</v>
      </c>
      <c r="AB77" s="637" t="s">
        <v>251</v>
      </c>
      <c r="AC77" s="637" t="s">
        <v>251</v>
      </c>
      <c r="AD77" s="637" t="s">
        <v>251</v>
      </c>
      <c r="AE77" s="637" t="s">
        <v>251</v>
      </c>
      <c r="AF77" s="637" t="s">
        <v>251</v>
      </c>
      <c r="AG77" s="637" t="s">
        <v>251</v>
      </c>
      <c r="AH77" s="637" t="s">
        <v>251</v>
      </c>
      <c r="AI77" s="637" t="s">
        <v>251</v>
      </c>
      <c r="AJ77" s="637" t="s">
        <v>251</v>
      </c>
      <c r="AK77" s="637" t="s">
        <v>251</v>
      </c>
      <c r="AL77" s="637" t="s">
        <v>251</v>
      </c>
      <c r="AM77" s="637" t="s">
        <v>251</v>
      </c>
      <c r="AN77" s="637" t="s">
        <v>251</v>
      </c>
      <c r="AO77" s="637" t="s">
        <v>251</v>
      </c>
      <c r="AP77" s="637" t="s">
        <v>251</v>
      </c>
      <c r="AQ77" s="637" t="s">
        <v>251</v>
      </c>
      <c r="AR77" s="637" t="s">
        <v>251</v>
      </c>
      <c r="AS77" s="637" t="s">
        <v>251</v>
      </c>
      <c r="AT77" s="637" t="s">
        <v>251</v>
      </c>
      <c r="AU77" s="637" t="s">
        <v>251</v>
      </c>
      <c r="AV77" s="637" t="s">
        <v>251</v>
      </c>
      <c r="AW77" s="637" t="s">
        <v>251</v>
      </c>
      <c r="AX77" s="637" t="s">
        <v>251</v>
      </c>
      <c r="AY77" s="637" t="s">
        <v>251</v>
      </c>
      <c r="AZ77" s="637" t="s">
        <v>251</v>
      </c>
      <c r="BA77" s="637" t="s">
        <v>251</v>
      </c>
      <c r="BB77" s="637" t="s">
        <v>251</v>
      </c>
      <c r="BC77" s="637" t="s">
        <v>251</v>
      </c>
      <c r="BD77" s="637" t="s">
        <v>251</v>
      </c>
      <c r="BE77" s="637" t="s">
        <v>251</v>
      </c>
      <c r="BF77" s="637" t="s">
        <v>251</v>
      </c>
      <c r="BG77" s="637" t="s">
        <v>251</v>
      </c>
      <c r="BH77" s="637" t="s">
        <v>251</v>
      </c>
      <c r="BI77" s="637" t="s">
        <v>251</v>
      </c>
      <c r="BJ77" s="637" t="s">
        <v>251</v>
      </c>
      <c r="BK77" s="637" t="s">
        <v>251</v>
      </c>
      <c r="BL77" s="637" t="s">
        <v>251</v>
      </c>
      <c r="BM77" s="637" t="s">
        <v>251</v>
      </c>
      <c r="BN77" s="637" t="s">
        <v>251</v>
      </c>
      <c r="BO77" s="637" t="s">
        <v>251</v>
      </c>
      <c r="BP77" s="637" t="s">
        <v>251</v>
      </c>
      <c r="BQ77" s="637" t="s">
        <v>251</v>
      </c>
      <c r="BR77" s="637" t="s">
        <v>251</v>
      </c>
      <c r="BS77" s="637" t="s">
        <v>251</v>
      </c>
      <c r="BT77" s="637" t="s">
        <v>251</v>
      </c>
      <c r="BU77" s="637" t="s">
        <v>251</v>
      </c>
      <c r="BV77" s="637" t="s">
        <v>251</v>
      </c>
      <c r="BW77" s="637" t="s">
        <v>251</v>
      </c>
      <c r="BX77" s="637" t="s">
        <v>251</v>
      </c>
      <c r="BY77" s="637" t="s">
        <v>251</v>
      </c>
      <c r="BZ77" s="596"/>
      <c r="CA77" s="442"/>
      <c r="CB77" s="325"/>
      <c r="CC77" s="455"/>
    </row>
    <row r="78" spans="1:81" s="486" customFormat="1" ht="18.75" x14ac:dyDescent="0.15">
      <c r="A78" s="443"/>
      <c r="B78" s="761"/>
      <c r="C78" s="493"/>
      <c r="D78" s="493"/>
      <c r="F78" s="336" t="str">
        <f>B77&amp;".1"</f>
        <v>9.15.1</v>
      </c>
      <c r="G78" s="639" t="s">
        <v>381</v>
      </c>
      <c r="H78" s="336" t="str">
        <f>IF(H77="","x",H77)</f>
        <v>%</v>
      </c>
      <c r="I78" s="537">
        <v>12.69</v>
      </c>
      <c r="J78" s="537">
        <v>12.69</v>
      </c>
      <c r="K78" s="537">
        <v>12.69</v>
      </c>
      <c r="L78" s="537">
        <v>12.69</v>
      </c>
      <c r="M78" s="537">
        <v>12.69</v>
      </c>
      <c r="N78" s="537">
        <v>12.69</v>
      </c>
      <c r="O78" s="537">
        <v>12.69</v>
      </c>
      <c r="P78" s="537">
        <v>12.69</v>
      </c>
      <c r="Q78" s="537">
        <v>12.69</v>
      </c>
      <c r="R78" s="537">
        <v>12.69</v>
      </c>
      <c r="S78" s="537">
        <v>12.69</v>
      </c>
      <c r="T78" s="537">
        <v>12.69</v>
      </c>
      <c r="U78" s="537">
        <v>12.69</v>
      </c>
      <c r="V78" s="537">
        <v>12.69</v>
      </c>
      <c r="W78" s="537">
        <v>12.69</v>
      </c>
      <c r="X78" s="537">
        <v>12.69</v>
      </c>
      <c r="Y78" s="537">
        <v>12.69</v>
      </c>
      <c r="Z78" s="537">
        <v>12.69</v>
      </c>
      <c r="AA78" s="537">
        <v>12.69</v>
      </c>
      <c r="AB78" s="537">
        <v>12.69</v>
      </c>
      <c r="AC78" s="537">
        <v>12.69</v>
      </c>
      <c r="AD78" s="537">
        <v>12.69</v>
      </c>
      <c r="AE78" s="537">
        <v>12.69</v>
      </c>
      <c r="AF78" s="537">
        <v>12.69</v>
      </c>
      <c r="AG78" s="537">
        <v>12.69</v>
      </c>
      <c r="AH78" s="537">
        <v>12.69</v>
      </c>
      <c r="AI78" s="537">
        <v>12.69</v>
      </c>
      <c r="AJ78" s="537">
        <v>12.69</v>
      </c>
      <c r="AK78" s="537">
        <v>12.69</v>
      </c>
      <c r="AL78" s="537">
        <v>12.69</v>
      </c>
      <c r="AM78" s="537">
        <v>12.69</v>
      </c>
      <c r="AN78" s="537">
        <v>12.69</v>
      </c>
      <c r="AO78" s="537">
        <v>12.69</v>
      </c>
      <c r="AP78" s="537">
        <v>12.69</v>
      </c>
      <c r="AQ78" s="537">
        <v>12.69</v>
      </c>
      <c r="AR78" s="537">
        <v>12.69</v>
      </c>
      <c r="AS78" s="537">
        <v>12.69</v>
      </c>
      <c r="AT78" s="537">
        <v>12.69</v>
      </c>
      <c r="AU78" s="537">
        <v>12.69</v>
      </c>
      <c r="AV78" s="537">
        <v>12.69</v>
      </c>
      <c r="AW78" s="537">
        <v>12.69</v>
      </c>
      <c r="AX78" s="537">
        <v>12.69</v>
      </c>
      <c r="AY78" s="537">
        <v>12.69</v>
      </c>
      <c r="AZ78" s="537">
        <v>12.69</v>
      </c>
      <c r="BA78" s="537">
        <v>12.69</v>
      </c>
      <c r="BB78" s="537">
        <v>12.69</v>
      </c>
      <c r="BC78" s="537">
        <v>12.69</v>
      </c>
      <c r="BD78" s="537">
        <v>12.69</v>
      </c>
      <c r="BE78" s="537">
        <v>12.69</v>
      </c>
      <c r="BF78" s="537">
        <v>12.69</v>
      </c>
      <c r="BG78" s="537">
        <v>12.69</v>
      </c>
      <c r="BH78" s="537">
        <v>12.69</v>
      </c>
      <c r="BI78" s="537">
        <v>12.69</v>
      </c>
      <c r="BJ78" s="537">
        <v>12.69</v>
      </c>
      <c r="BK78" s="537">
        <v>12.69</v>
      </c>
      <c r="BL78" s="537">
        <v>12.69</v>
      </c>
      <c r="BM78" s="537">
        <v>12.69</v>
      </c>
      <c r="BN78" s="537">
        <v>12.69</v>
      </c>
      <c r="BO78" s="537">
        <v>12.69</v>
      </c>
      <c r="BP78" s="537">
        <v>12.69</v>
      </c>
      <c r="BQ78" s="537">
        <v>12.69</v>
      </c>
      <c r="BR78" s="537">
        <v>12.69</v>
      </c>
      <c r="BS78" s="537">
        <v>12.69</v>
      </c>
      <c r="BT78" s="537">
        <v>12.69</v>
      </c>
      <c r="BU78" s="537">
        <v>12.69</v>
      </c>
      <c r="BV78" s="537">
        <v>12.69</v>
      </c>
      <c r="BW78" s="537">
        <v>12.69</v>
      </c>
      <c r="BX78" s="537">
        <v>12.69</v>
      </c>
      <c r="BY78" s="537">
        <v>12.69</v>
      </c>
      <c r="BZ78" s="596"/>
      <c r="CA78" s="442"/>
      <c r="CB78" s="325"/>
      <c r="CC78" s="455"/>
    </row>
    <row r="79" spans="1:81" s="486" customFormat="1" ht="18.75" x14ac:dyDescent="0.15">
      <c r="A79" s="443"/>
      <c r="B79" s="761"/>
      <c r="C79" s="493"/>
      <c r="D79" s="493"/>
      <c r="F79" s="336" t="str">
        <f>B77&amp;".2"</f>
        <v>9.15.2</v>
      </c>
      <c r="G79" s="639" t="s">
        <v>383</v>
      </c>
      <c r="H79" s="336" t="str">
        <f>IF(H77="","x",H77)</f>
        <v>%</v>
      </c>
      <c r="I79" s="537">
        <v>27.1</v>
      </c>
      <c r="J79" s="537">
        <v>27.1</v>
      </c>
      <c r="K79" s="537">
        <v>27.1</v>
      </c>
      <c r="L79" s="537">
        <v>27.1</v>
      </c>
      <c r="M79" s="537">
        <v>27.1</v>
      </c>
      <c r="N79" s="537">
        <v>27.1</v>
      </c>
      <c r="O79" s="537">
        <v>27.1</v>
      </c>
      <c r="P79" s="537">
        <v>27.1</v>
      </c>
      <c r="Q79" s="537">
        <v>27.1</v>
      </c>
      <c r="R79" s="537">
        <v>27.1</v>
      </c>
      <c r="S79" s="537">
        <v>27.1</v>
      </c>
      <c r="T79" s="537">
        <v>27.1</v>
      </c>
      <c r="U79" s="537">
        <v>27.1</v>
      </c>
      <c r="V79" s="537">
        <v>27.1</v>
      </c>
      <c r="W79" s="537">
        <v>27.1</v>
      </c>
      <c r="X79" s="537">
        <v>27.1</v>
      </c>
      <c r="Y79" s="537">
        <v>27.1</v>
      </c>
      <c r="Z79" s="537">
        <v>27.1</v>
      </c>
      <c r="AA79" s="537">
        <v>27.1</v>
      </c>
      <c r="AB79" s="537">
        <v>27.1</v>
      </c>
      <c r="AC79" s="537">
        <v>27.1</v>
      </c>
      <c r="AD79" s="537">
        <v>27.1</v>
      </c>
      <c r="AE79" s="537">
        <v>27.1</v>
      </c>
      <c r="AF79" s="537">
        <v>27.1</v>
      </c>
      <c r="AG79" s="537">
        <v>27.1</v>
      </c>
      <c r="AH79" s="537">
        <v>27.1</v>
      </c>
      <c r="AI79" s="537">
        <v>27.1</v>
      </c>
      <c r="AJ79" s="537">
        <v>27.1</v>
      </c>
      <c r="AK79" s="537">
        <v>27.1</v>
      </c>
      <c r="AL79" s="537">
        <v>27.1</v>
      </c>
      <c r="AM79" s="537">
        <v>27.1</v>
      </c>
      <c r="AN79" s="537">
        <v>27.1</v>
      </c>
      <c r="AO79" s="537">
        <v>27.1</v>
      </c>
      <c r="AP79" s="537">
        <v>27.1</v>
      </c>
      <c r="AQ79" s="537">
        <v>27.1</v>
      </c>
      <c r="AR79" s="537">
        <v>27.1</v>
      </c>
      <c r="AS79" s="537">
        <v>27.1</v>
      </c>
      <c r="AT79" s="537">
        <v>27.1</v>
      </c>
      <c r="AU79" s="537">
        <v>27.1</v>
      </c>
      <c r="AV79" s="537">
        <v>27.1</v>
      </c>
      <c r="AW79" s="537">
        <v>27.1</v>
      </c>
      <c r="AX79" s="537">
        <v>27.1</v>
      </c>
      <c r="AY79" s="537">
        <v>27.1</v>
      </c>
      <c r="AZ79" s="537">
        <v>27.1</v>
      </c>
      <c r="BA79" s="537">
        <v>27.1</v>
      </c>
      <c r="BB79" s="537">
        <v>27.1</v>
      </c>
      <c r="BC79" s="537">
        <v>27.1</v>
      </c>
      <c r="BD79" s="537">
        <v>27.1</v>
      </c>
      <c r="BE79" s="537">
        <v>27.1</v>
      </c>
      <c r="BF79" s="537">
        <v>27.1</v>
      </c>
      <c r="BG79" s="537">
        <v>27.1</v>
      </c>
      <c r="BH79" s="537">
        <v>27.1</v>
      </c>
      <c r="BI79" s="537">
        <v>27.1</v>
      </c>
      <c r="BJ79" s="537">
        <v>27.1</v>
      </c>
      <c r="BK79" s="537">
        <v>27.1</v>
      </c>
      <c r="BL79" s="537">
        <v>27.1</v>
      </c>
      <c r="BM79" s="537">
        <v>27.1</v>
      </c>
      <c r="BN79" s="537">
        <v>27.1</v>
      </c>
      <c r="BO79" s="537">
        <v>27.1</v>
      </c>
      <c r="BP79" s="537">
        <v>27.1</v>
      </c>
      <c r="BQ79" s="537">
        <v>27.1</v>
      </c>
      <c r="BR79" s="537">
        <v>27.1</v>
      </c>
      <c r="BS79" s="537">
        <v>27.1</v>
      </c>
      <c r="BT79" s="537">
        <v>27.1</v>
      </c>
      <c r="BU79" s="537">
        <v>27.1</v>
      </c>
      <c r="BV79" s="537">
        <v>27.1</v>
      </c>
      <c r="BW79" s="537">
        <v>27.1</v>
      </c>
      <c r="BX79" s="537">
        <v>27.1</v>
      </c>
      <c r="BY79" s="537">
        <v>27.1</v>
      </c>
      <c r="BZ79" s="596"/>
      <c r="CA79" s="442"/>
      <c r="CB79" s="325"/>
      <c r="CC79" s="455"/>
    </row>
    <row r="80" spans="1:81" s="486" customFormat="1" ht="45" x14ac:dyDescent="0.15">
      <c r="A80" s="443"/>
      <c r="B80" s="761" t="s">
        <v>1802</v>
      </c>
      <c r="C80" s="493"/>
      <c r="D80" s="493"/>
      <c r="E80" s="169" t="s">
        <v>1616</v>
      </c>
      <c r="F80" s="638" t="str">
        <f>B80</f>
        <v>9.16</v>
      </c>
      <c r="G80" s="536" t="s">
        <v>1803</v>
      </c>
      <c r="H80" s="641" t="s">
        <v>642</v>
      </c>
      <c r="I80" s="637" t="s">
        <v>251</v>
      </c>
      <c r="J80" s="637" t="s">
        <v>251</v>
      </c>
      <c r="K80" s="637" t="s">
        <v>251</v>
      </c>
      <c r="L80" s="637" t="s">
        <v>251</v>
      </c>
      <c r="M80" s="637" t="s">
        <v>251</v>
      </c>
      <c r="N80" s="637" t="s">
        <v>251</v>
      </c>
      <c r="O80" s="637" t="s">
        <v>251</v>
      </c>
      <c r="P80" s="637" t="s">
        <v>251</v>
      </c>
      <c r="Q80" s="637" t="s">
        <v>251</v>
      </c>
      <c r="R80" s="637" t="s">
        <v>251</v>
      </c>
      <c r="S80" s="637" t="s">
        <v>251</v>
      </c>
      <c r="T80" s="637" t="s">
        <v>251</v>
      </c>
      <c r="U80" s="637" t="s">
        <v>251</v>
      </c>
      <c r="V80" s="637" t="s">
        <v>251</v>
      </c>
      <c r="W80" s="637" t="s">
        <v>251</v>
      </c>
      <c r="X80" s="637" t="s">
        <v>251</v>
      </c>
      <c r="Y80" s="637" t="s">
        <v>251</v>
      </c>
      <c r="Z80" s="637" t="s">
        <v>251</v>
      </c>
      <c r="AA80" s="637" t="s">
        <v>251</v>
      </c>
      <c r="AB80" s="637" t="s">
        <v>251</v>
      </c>
      <c r="AC80" s="637" t="s">
        <v>251</v>
      </c>
      <c r="AD80" s="637" t="s">
        <v>251</v>
      </c>
      <c r="AE80" s="637" t="s">
        <v>251</v>
      </c>
      <c r="AF80" s="637" t="s">
        <v>251</v>
      </c>
      <c r="AG80" s="637" t="s">
        <v>251</v>
      </c>
      <c r="AH80" s="637" t="s">
        <v>251</v>
      </c>
      <c r="AI80" s="637" t="s">
        <v>251</v>
      </c>
      <c r="AJ80" s="637" t="s">
        <v>251</v>
      </c>
      <c r="AK80" s="637" t="s">
        <v>251</v>
      </c>
      <c r="AL80" s="637" t="s">
        <v>251</v>
      </c>
      <c r="AM80" s="637" t="s">
        <v>251</v>
      </c>
      <c r="AN80" s="637" t="s">
        <v>251</v>
      </c>
      <c r="AO80" s="637" t="s">
        <v>251</v>
      </c>
      <c r="AP80" s="637" t="s">
        <v>251</v>
      </c>
      <c r="AQ80" s="637" t="s">
        <v>251</v>
      </c>
      <c r="AR80" s="637" t="s">
        <v>251</v>
      </c>
      <c r="AS80" s="637" t="s">
        <v>251</v>
      </c>
      <c r="AT80" s="637" t="s">
        <v>251</v>
      </c>
      <c r="AU80" s="637" t="s">
        <v>251</v>
      </c>
      <c r="AV80" s="637" t="s">
        <v>251</v>
      </c>
      <c r="AW80" s="637" t="s">
        <v>251</v>
      </c>
      <c r="AX80" s="637" t="s">
        <v>251</v>
      </c>
      <c r="AY80" s="637" t="s">
        <v>251</v>
      </c>
      <c r="AZ80" s="637" t="s">
        <v>251</v>
      </c>
      <c r="BA80" s="637" t="s">
        <v>251</v>
      </c>
      <c r="BB80" s="637" t="s">
        <v>251</v>
      </c>
      <c r="BC80" s="637" t="s">
        <v>251</v>
      </c>
      <c r="BD80" s="637" t="s">
        <v>251</v>
      </c>
      <c r="BE80" s="637" t="s">
        <v>251</v>
      </c>
      <c r="BF80" s="637" t="s">
        <v>251</v>
      </c>
      <c r="BG80" s="637" t="s">
        <v>251</v>
      </c>
      <c r="BH80" s="637" t="s">
        <v>251</v>
      </c>
      <c r="BI80" s="637" t="s">
        <v>251</v>
      </c>
      <c r="BJ80" s="637" t="s">
        <v>251</v>
      </c>
      <c r="BK80" s="637" t="s">
        <v>251</v>
      </c>
      <c r="BL80" s="637" t="s">
        <v>251</v>
      </c>
      <c r="BM80" s="637" t="s">
        <v>251</v>
      </c>
      <c r="BN80" s="637" t="s">
        <v>251</v>
      </c>
      <c r="BO80" s="637" t="s">
        <v>251</v>
      </c>
      <c r="BP80" s="637" t="s">
        <v>251</v>
      </c>
      <c r="BQ80" s="637" t="s">
        <v>251</v>
      </c>
      <c r="BR80" s="637" t="s">
        <v>251</v>
      </c>
      <c r="BS80" s="637" t="s">
        <v>251</v>
      </c>
      <c r="BT80" s="637" t="s">
        <v>251</v>
      </c>
      <c r="BU80" s="637" t="s">
        <v>251</v>
      </c>
      <c r="BV80" s="637" t="s">
        <v>251</v>
      </c>
      <c r="BW80" s="637" t="s">
        <v>251</v>
      </c>
      <c r="BX80" s="637" t="s">
        <v>251</v>
      </c>
      <c r="BY80" s="637" t="s">
        <v>251</v>
      </c>
      <c r="BZ80" s="596"/>
      <c r="CA80" s="442"/>
      <c r="CB80" s="325"/>
      <c r="CC80" s="455"/>
    </row>
    <row r="81" spans="1:81" s="486" customFormat="1" ht="18.75" x14ac:dyDescent="0.15">
      <c r="A81" s="443"/>
      <c r="B81" s="761"/>
      <c r="C81" s="493"/>
      <c r="D81" s="493"/>
      <c r="F81" s="336" t="str">
        <f>B80&amp;".1"</f>
        <v>9.16.1</v>
      </c>
      <c r="G81" s="639" t="s">
        <v>381</v>
      </c>
      <c r="H81" s="336" t="str">
        <f>IF(H80="","x",H80)</f>
        <v>кВт·ч /куб. м</v>
      </c>
      <c r="I81" s="537">
        <v>0.48499999999999999</v>
      </c>
      <c r="J81" s="537">
        <v>0.48499999999999999</v>
      </c>
      <c r="K81" s="537">
        <v>0.48499999999999999</v>
      </c>
      <c r="L81" s="537">
        <v>0.48499999999999999</v>
      </c>
      <c r="M81" s="537">
        <v>0.48499999999999999</v>
      </c>
      <c r="N81" s="537">
        <v>0.48499999999999999</v>
      </c>
      <c r="O81" s="537">
        <v>0.48499999999999999</v>
      </c>
      <c r="P81" s="537">
        <v>0.48499999999999999</v>
      </c>
      <c r="Q81" s="537">
        <v>0.48499999999999999</v>
      </c>
      <c r="R81" s="537">
        <v>0.48499999999999999</v>
      </c>
      <c r="S81" s="537">
        <v>0.48499999999999999</v>
      </c>
      <c r="T81" s="537">
        <v>0.48499999999999999</v>
      </c>
      <c r="U81" s="537">
        <v>0.48499999999999999</v>
      </c>
      <c r="V81" s="537">
        <v>0.48499999999999999</v>
      </c>
      <c r="W81" s="537">
        <v>0.48499999999999999</v>
      </c>
      <c r="X81" s="537">
        <v>0.48499999999999999</v>
      </c>
      <c r="Y81" s="537">
        <v>0.48499999999999999</v>
      </c>
      <c r="Z81" s="537">
        <v>0.48499999999999999</v>
      </c>
      <c r="AA81" s="537">
        <v>0.48499999999999999</v>
      </c>
      <c r="AB81" s="537">
        <v>0.48499999999999999</v>
      </c>
      <c r="AC81" s="537">
        <v>0.48499999999999999</v>
      </c>
      <c r="AD81" s="537">
        <v>0.48499999999999999</v>
      </c>
      <c r="AE81" s="537">
        <v>0.48499999999999999</v>
      </c>
      <c r="AF81" s="537">
        <v>0.48499999999999999</v>
      </c>
      <c r="AG81" s="537">
        <v>0.48499999999999999</v>
      </c>
      <c r="AH81" s="537">
        <v>0.48499999999999999</v>
      </c>
      <c r="AI81" s="537">
        <v>0.48499999999999999</v>
      </c>
      <c r="AJ81" s="537">
        <v>0.48499999999999999</v>
      </c>
      <c r="AK81" s="537">
        <v>0.48499999999999999</v>
      </c>
      <c r="AL81" s="537">
        <v>0.48499999999999999</v>
      </c>
      <c r="AM81" s="537">
        <v>0.48499999999999999</v>
      </c>
      <c r="AN81" s="537">
        <v>0.48499999999999999</v>
      </c>
      <c r="AO81" s="537">
        <v>0.48499999999999999</v>
      </c>
      <c r="AP81" s="537">
        <v>0.48499999999999999</v>
      </c>
      <c r="AQ81" s="537">
        <v>0.48499999999999999</v>
      </c>
      <c r="AR81" s="537">
        <v>0.48499999999999999</v>
      </c>
      <c r="AS81" s="537">
        <v>0.48499999999999999</v>
      </c>
      <c r="AT81" s="537">
        <v>0.48499999999999999</v>
      </c>
      <c r="AU81" s="537">
        <v>0.48499999999999999</v>
      </c>
      <c r="AV81" s="537">
        <v>0.48499999999999999</v>
      </c>
      <c r="AW81" s="537">
        <v>0.48499999999999999</v>
      </c>
      <c r="AX81" s="537">
        <v>0.48499999999999999</v>
      </c>
      <c r="AY81" s="537">
        <v>0.48499999999999999</v>
      </c>
      <c r="AZ81" s="537">
        <v>0.48499999999999999</v>
      </c>
      <c r="BA81" s="537">
        <v>0.48499999999999999</v>
      </c>
      <c r="BB81" s="537">
        <v>0.48499999999999999</v>
      </c>
      <c r="BC81" s="537">
        <v>0.48499999999999999</v>
      </c>
      <c r="BD81" s="537">
        <v>0.48499999999999999</v>
      </c>
      <c r="BE81" s="537">
        <v>0.48499999999999999</v>
      </c>
      <c r="BF81" s="537">
        <v>0.48499999999999999</v>
      </c>
      <c r="BG81" s="537">
        <v>0.48499999999999999</v>
      </c>
      <c r="BH81" s="537">
        <v>0.48499999999999999</v>
      </c>
      <c r="BI81" s="537">
        <v>0.48499999999999999</v>
      </c>
      <c r="BJ81" s="537">
        <v>0.48499999999999999</v>
      </c>
      <c r="BK81" s="537">
        <v>0.48499999999999999</v>
      </c>
      <c r="BL81" s="537">
        <v>0.48499999999999999</v>
      </c>
      <c r="BM81" s="537">
        <v>0.48499999999999999</v>
      </c>
      <c r="BN81" s="537">
        <v>0.48499999999999999</v>
      </c>
      <c r="BO81" s="537">
        <v>0.48499999999999999</v>
      </c>
      <c r="BP81" s="537">
        <v>0.48499999999999999</v>
      </c>
      <c r="BQ81" s="537">
        <v>0.48499999999999999</v>
      </c>
      <c r="BR81" s="537">
        <v>0.48499999999999999</v>
      </c>
      <c r="BS81" s="537">
        <v>0.48499999999999999</v>
      </c>
      <c r="BT81" s="537">
        <v>0.48499999999999999</v>
      </c>
      <c r="BU81" s="537">
        <v>0.48499999999999999</v>
      </c>
      <c r="BV81" s="537">
        <v>0.48499999999999999</v>
      </c>
      <c r="BW81" s="537">
        <v>0.48499999999999999</v>
      </c>
      <c r="BX81" s="537">
        <v>0.48499999999999999</v>
      </c>
      <c r="BY81" s="537">
        <v>0.48499999999999999</v>
      </c>
      <c r="BZ81" s="596"/>
      <c r="CA81" s="442"/>
      <c r="CB81" s="325"/>
      <c r="CC81" s="455"/>
    </row>
    <row r="82" spans="1:81" s="486" customFormat="1" ht="18.75" x14ac:dyDescent="0.15">
      <c r="A82" s="443"/>
      <c r="B82" s="761"/>
      <c r="C82" s="493"/>
      <c r="D82" s="493"/>
      <c r="F82" s="336" t="str">
        <f>B80&amp;".2"</f>
        <v>9.16.2</v>
      </c>
      <c r="G82" s="639" t="s">
        <v>383</v>
      </c>
      <c r="H82" s="336" t="str">
        <f>IF(H80="","x",H80)</f>
        <v>кВт·ч /куб. м</v>
      </c>
      <c r="I82" s="537">
        <v>0.53300000000000003</v>
      </c>
      <c r="J82" s="537">
        <v>0.53300000000000003</v>
      </c>
      <c r="K82" s="537">
        <v>0.53300000000000003</v>
      </c>
      <c r="L82" s="537">
        <v>0.53300000000000003</v>
      </c>
      <c r="M82" s="537">
        <v>0.53300000000000003</v>
      </c>
      <c r="N82" s="537">
        <v>0.53300000000000003</v>
      </c>
      <c r="O82" s="537">
        <v>0.53300000000000003</v>
      </c>
      <c r="P82" s="537">
        <v>0.53300000000000003</v>
      </c>
      <c r="Q82" s="537">
        <v>0.53300000000000003</v>
      </c>
      <c r="R82" s="537">
        <v>0.53300000000000003</v>
      </c>
      <c r="S82" s="537">
        <v>0.53300000000000003</v>
      </c>
      <c r="T82" s="537">
        <v>0.53300000000000003</v>
      </c>
      <c r="U82" s="537">
        <v>0.53300000000000003</v>
      </c>
      <c r="V82" s="537">
        <v>0.53300000000000003</v>
      </c>
      <c r="W82" s="537">
        <v>0.53300000000000003</v>
      </c>
      <c r="X82" s="537">
        <v>0.53300000000000003</v>
      </c>
      <c r="Y82" s="537">
        <v>0.53300000000000003</v>
      </c>
      <c r="Z82" s="537">
        <v>0.53300000000000003</v>
      </c>
      <c r="AA82" s="537">
        <v>0.53300000000000003</v>
      </c>
      <c r="AB82" s="537">
        <v>0.53300000000000003</v>
      </c>
      <c r="AC82" s="537">
        <v>0.53300000000000003</v>
      </c>
      <c r="AD82" s="537">
        <v>0.53300000000000003</v>
      </c>
      <c r="AE82" s="537">
        <v>0.53300000000000003</v>
      </c>
      <c r="AF82" s="537">
        <v>0.53300000000000003</v>
      </c>
      <c r="AG82" s="537">
        <v>0.53300000000000003</v>
      </c>
      <c r="AH82" s="537">
        <v>0.53300000000000003</v>
      </c>
      <c r="AI82" s="537">
        <v>0.53300000000000003</v>
      </c>
      <c r="AJ82" s="537">
        <v>0.53300000000000003</v>
      </c>
      <c r="AK82" s="537">
        <v>0.53300000000000003</v>
      </c>
      <c r="AL82" s="537">
        <v>0.53300000000000003</v>
      </c>
      <c r="AM82" s="537">
        <v>0.53300000000000003</v>
      </c>
      <c r="AN82" s="537">
        <v>0.53300000000000003</v>
      </c>
      <c r="AO82" s="537">
        <v>0.53300000000000003</v>
      </c>
      <c r="AP82" s="537">
        <v>0.53300000000000003</v>
      </c>
      <c r="AQ82" s="537">
        <v>0.53300000000000003</v>
      </c>
      <c r="AR82" s="537">
        <v>0.53300000000000003</v>
      </c>
      <c r="AS82" s="537">
        <v>0.53300000000000003</v>
      </c>
      <c r="AT82" s="537">
        <v>0.53300000000000003</v>
      </c>
      <c r="AU82" s="537">
        <v>0.53300000000000003</v>
      </c>
      <c r="AV82" s="537">
        <v>0.53300000000000003</v>
      </c>
      <c r="AW82" s="537">
        <v>0.53300000000000003</v>
      </c>
      <c r="AX82" s="537">
        <v>0.53300000000000003</v>
      </c>
      <c r="AY82" s="537">
        <v>0.53300000000000003</v>
      </c>
      <c r="AZ82" s="537">
        <v>0.53300000000000003</v>
      </c>
      <c r="BA82" s="537">
        <v>0.53300000000000003</v>
      </c>
      <c r="BB82" s="537">
        <v>0.53300000000000003</v>
      </c>
      <c r="BC82" s="537">
        <v>0.53300000000000003</v>
      </c>
      <c r="BD82" s="537">
        <v>0.53300000000000003</v>
      </c>
      <c r="BE82" s="537">
        <v>0.53300000000000003</v>
      </c>
      <c r="BF82" s="537">
        <v>0.53300000000000003</v>
      </c>
      <c r="BG82" s="537">
        <v>0.53300000000000003</v>
      </c>
      <c r="BH82" s="537">
        <v>0.53300000000000003</v>
      </c>
      <c r="BI82" s="537">
        <v>0.53300000000000003</v>
      </c>
      <c r="BJ82" s="537">
        <v>0.53300000000000003</v>
      </c>
      <c r="BK82" s="537">
        <v>0.53300000000000003</v>
      </c>
      <c r="BL82" s="537">
        <v>0.53300000000000003</v>
      </c>
      <c r="BM82" s="537">
        <v>0.53300000000000003</v>
      </c>
      <c r="BN82" s="537">
        <v>0.53300000000000003</v>
      </c>
      <c r="BO82" s="537">
        <v>0.53300000000000003</v>
      </c>
      <c r="BP82" s="537">
        <v>0.53300000000000003</v>
      </c>
      <c r="BQ82" s="537">
        <v>0.53300000000000003</v>
      </c>
      <c r="BR82" s="537">
        <v>0.53300000000000003</v>
      </c>
      <c r="BS82" s="537">
        <v>0.53300000000000003</v>
      </c>
      <c r="BT82" s="537">
        <v>0.53300000000000003</v>
      </c>
      <c r="BU82" s="537">
        <v>0.53300000000000003</v>
      </c>
      <c r="BV82" s="537">
        <v>0.53300000000000003</v>
      </c>
      <c r="BW82" s="537">
        <v>0.53300000000000003</v>
      </c>
      <c r="BX82" s="537">
        <v>0.53300000000000003</v>
      </c>
      <c r="BY82" s="537">
        <v>0.53300000000000003</v>
      </c>
      <c r="BZ82" s="596"/>
      <c r="CA82" s="442"/>
      <c r="CB82" s="325"/>
      <c r="CC82" s="455"/>
    </row>
    <row r="83" spans="1:81" s="486" customFormat="1" ht="45" x14ac:dyDescent="0.15">
      <c r="A83" s="443"/>
      <c r="B83" s="761" t="s">
        <v>1804</v>
      </c>
      <c r="C83" s="493"/>
      <c r="D83" s="493"/>
      <c r="E83" s="169" t="s">
        <v>1616</v>
      </c>
      <c r="F83" s="638" t="str">
        <f>B83</f>
        <v>9.17</v>
      </c>
      <c r="G83" s="536" t="s">
        <v>1805</v>
      </c>
      <c r="H83" s="641" t="s">
        <v>642</v>
      </c>
      <c r="I83" s="637" t="s">
        <v>251</v>
      </c>
      <c r="J83" s="637" t="s">
        <v>251</v>
      </c>
      <c r="K83" s="637" t="s">
        <v>251</v>
      </c>
      <c r="L83" s="637" t="s">
        <v>251</v>
      </c>
      <c r="M83" s="637" t="s">
        <v>251</v>
      </c>
      <c r="N83" s="637" t="s">
        <v>251</v>
      </c>
      <c r="O83" s="637" t="s">
        <v>251</v>
      </c>
      <c r="P83" s="637" t="s">
        <v>251</v>
      </c>
      <c r="Q83" s="637" t="s">
        <v>251</v>
      </c>
      <c r="R83" s="637" t="s">
        <v>251</v>
      </c>
      <c r="S83" s="637" t="s">
        <v>251</v>
      </c>
      <c r="T83" s="637" t="s">
        <v>251</v>
      </c>
      <c r="U83" s="637" t="s">
        <v>251</v>
      </c>
      <c r="V83" s="637" t="s">
        <v>251</v>
      </c>
      <c r="W83" s="637" t="s">
        <v>251</v>
      </c>
      <c r="X83" s="637" t="s">
        <v>251</v>
      </c>
      <c r="Y83" s="637" t="s">
        <v>251</v>
      </c>
      <c r="Z83" s="637" t="s">
        <v>251</v>
      </c>
      <c r="AA83" s="637" t="s">
        <v>251</v>
      </c>
      <c r="AB83" s="637" t="s">
        <v>251</v>
      </c>
      <c r="AC83" s="637" t="s">
        <v>251</v>
      </c>
      <c r="AD83" s="637" t="s">
        <v>251</v>
      </c>
      <c r="AE83" s="637" t="s">
        <v>251</v>
      </c>
      <c r="AF83" s="637" t="s">
        <v>251</v>
      </c>
      <c r="AG83" s="637" t="s">
        <v>251</v>
      </c>
      <c r="AH83" s="637" t="s">
        <v>251</v>
      </c>
      <c r="AI83" s="637" t="s">
        <v>251</v>
      </c>
      <c r="AJ83" s="637" t="s">
        <v>251</v>
      </c>
      <c r="AK83" s="637" t="s">
        <v>251</v>
      </c>
      <c r="AL83" s="637" t="s">
        <v>251</v>
      </c>
      <c r="AM83" s="637" t="s">
        <v>251</v>
      </c>
      <c r="AN83" s="637" t="s">
        <v>251</v>
      </c>
      <c r="AO83" s="637" t="s">
        <v>251</v>
      </c>
      <c r="AP83" s="637" t="s">
        <v>251</v>
      </c>
      <c r="AQ83" s="637" t="s">
        <v>251</v>
      </c>
      <c r="AR83" s="637" t="s">
        <v>251</v>
      </c>
      <c r="AS83" s="637" t="s">
        <v>251</v>
      </c>
      <c r="AT83" s="637" t="s">
        <v>251</v>
      </c>
      <c r="AU83" s="637" t="s">
        <v>251</v>
      </c>
      <c r="AV83" s="637" t="s">
        <v>251</v>
      </c>
      <c r="AW83" s="637" t="s">
        <v>251</v>
      </c>
      <c r="AX83" s="637" t="s">
        <v>251</v>
      </c>
      <c r="AY83" s="637" t="s">
        <v>251</v>
      </c>
      <c r="AZ83" s="637" t="s">
        <v>251</v>
      </c>
      <c r="BA83" s="637" t="s">
        <v>251</v>
      </c>
      <c r="BB83" s="637" t="s">
        <v>251</v>
      </c>
      <c r="BC83" s="637" t="s">
        <v>251</v>
      </c>
      <c r="BD83" s="637" t="s">
        <v>251</v>
      </c>
      <c r="BE83" s="637" t="s">
        <v>251</v>
      </c>
      <c r="BF83" s="637" t="s">
        <v>251</v>
      </c>
      <c r="BG83" s="637" t="s">
        <v>251</v>
      </c>
      <c r="BH83" s="637" t="s">
        <v>251</v>
      </c>
      <c r="BI83" s="637" t="s">
        <v>251</v>
      </c>
      <c r="BJ83" s="637" t="s">
        <v>251</v>
      </c>
      <c r="BK83" s="637" t="s">
        <v>251</v>
      </c>
      <c r="BL83" s="637" t="s">
        <v>251</v>
      </c>
      <c r="BM83" s="637" t="s">
        <v>251</v>
      </c>
      <c r="BN83" s="637" t="s">
        <v>251</v>
      </c>
      <c r="BO83" s="637" t="s">
        <v>251</v>
      </c>
      <c r="BP83" s="637" t="s">
        <v>251</v>
      </c>
      <c r="BQ83" s="637" t="s">
        <v>251</v>
      </c>
      <c r="BR83" s="637" t="s">
        <v>251</v>
      </c>
      <c r="BS83" s="637" t="s">
        <v>251</v>
      </c>
      <c r="BT83" s="637" t="s">
        <v>251</v>
      </c>
      <c r="BU83" s="637" t="s">
        <v>251</v>
      </c>
      <c r="BV83" s="637" t="s">
        <v>251</v>
      </c>
      <c r="BW83" s="637" t="s">
        <v>251</v>
      </c>
      <c r="BX83" s="637" t="s">
        <v>251</v>
      </c>
      <c r="BY83" s="637" t="s">
        <v>251</v>
      </c>
      <c r="BZ83" s="596"/>
      <c r="CA83" s="442"/>
      <c r="CB83" s="325"/>
      <c r="CC83" s="455"/>
    </row>
    <row r="84" spans="1:81" s="486" customFormat="1" ht="18.75" x14ac:dyDescent="0.15">
      <c r="A84" s="443"/>
      <c r="B84" s="761"/>
      <c r="C84" s="493"/>
      <c r="D84" s="493"/>
      <c r="F84" s="336" t="str">
        <f>B83&amp;".1"</f>
        <v>9.17.1</v>
      </c>
      <c r="G84" s="639" t="s">
        <v>381</v>
      </c>
      <c r="H84" s="336" t="str">
        <f>IF(H83="","x",H83)</f>
        <v>кВт·ч /куб. м</v>
      </c>
      <c r="I84" s="537">
        <v>3.5000000000000003E-2</v>
      </c>
      <c r="J84" s="537">
        <v>3.5000000000000003E-2</v>
      </c>
      <c r="K84" s="537">
        <v>3.5000000000000003E-2</v>
      </c>
      <c r="L84" s="537">
        <v>3.5000000000000003E-2</v>
      </c>
      <c r="M84" s="537">
        <v>3.5000000000000003E-2</v>
      </c>
      <c r="N84" s="537">
        <v>3.5000000000000003E-2</v>
      </c>
      <c r="O84" s="537">
        <v>3.5000000000000003E-2</v>
      </c>
      <c r="P84" s="537">
        <v>3.5000000000000003E-2</v>
      </c>
      <c r="Q84" s="537">
        <v>3.5000000000000003E-2</v>
      </c>
      <c r="R84" s="537">
        <v>3.5000000000000003E-2</v>
      </c>
      <c r="S84" s="537">
        <v>3.5000000000000003E-2</v>
      </c>
      <c r="T84" s="537">
        <v>3.5000000000000003E-2</v>
      </c>
      <c r="U84" s="537">
        <v>3.5000000000000003E-2</v>
      </c>
      <c r="V84" s="537">
        <v>3.5000000000000003E-2</v>
      </c>
      <c r="W84" s="537">
        <v>3.5000000000000003E-2</v>
      </c>
      <c r="X84" s="537">
        <v>3.5000000000000003E-2</v>
      </c>
      <c r="Y84" s="537">
        <v>3.5000000000000003E-2</v>
      </c>
      <c r="Z84" s="537">
        <v>3.5000000000000003E-2</v>
      </c>
      <c r="AA84" s="537">
        <v>3.5000000000000003E-2</v>
      </c>
      <c r="AB84" s="537">
        <v>3.5000000000000003E-2</v>
      </c>
      <c r="AC84" s="537">
        <v>3.5000000000000003E-2</v>
      </c>
      <c r="AD84" s="537">
        <v>3.5000000000000003E-2</v>
      </c>
      <c r="AE84" s="537">
        <v>3.5000000000000003E-2</v>
      </c>
      <c r="AF84" s="537">
        <v>3.5000000000000003E-2</v>
      </c>
      <c r="AG84" s="537">
        <v>3.5000000000000003E-2</v>
      </c>
      <c r="AH84" s="537">
        <v>3.5000000000000003E-2</v>
      </c>
      <c r="AI84" s="537">
        <v>3.5000000000000003E-2</v>
      </c>
      <c r="AJ84" s="537">
        <v>3.5000000000000003E-2</v>
      </c>
      <c r="AK84" s="537">
        <v>3.5000000000000003E-2</v>
      </c>
      <c r="AL84" s="537">
        <v>3.5000000000000003E-2</v>
      </c>
      <c r="AM84" s="537">
        <v>3.5000000000000003E-2</v>
      </c>
      <c r="AN84" s="537">
        <v>3.5000000000000003E-2</v>
      </c>
      <c r="AO84" s="537">
        <v>3.5000000000000003E-2</v>
      </c>
      <c r="AP84" s="537">
        <v>3.5000000000000003E-2</v>
      </c>
      <c r="AQ84" s="537">
        <v>3.5000000000000003E-2</v>
      </c>
      <c r="AR84" s="537">
        <v>3.5000000000000003E-2</v>
      </c>
      <c r="AS84" s="537">
        <v>3.5000000000000003E-2</v>
      </c>
      <c r="AT84" s="537">
        <v>3.5000000000000003E-2</v>
      </c>
      <c r="AU84" s="537">
        <v>3.5000000000000003E-2</v>
      </c>
      <c r="AV84" s="537">
        <v>3.5000000000000003E-2</v>
      </c>
      <c r="AW84" s="537">
        <v>3.5000000000000003E-2</v>
      </c>
      <c r="AX84" s="537">
        <v>3.5000000000000003E-2</v>
      </c>
      <c r="AY84" s="537">
        <v>3.5000000000000003E-2</v>
      </c>
      <c r="AZ84" s="537">
        <v>3.5000000000000003E-2</v>
      </c>
      <c r="BA84" s="537">
        <v>3.5000000000000003E-2</v>
      </c>
      <c r="BB84" s="537">
        <v>3.5000000000000003E-2</v>
      </c>
      <c r="BC84" s="537">
        <v>3.5000000000000003E-2</v>
      </c>
      <c r="BD84" s="537">
        <v>3.5000000000000003E-2</v>
      </c>
      <c r="BE84" s="537">
        <v>3.5000000000000003E-2</v>
      </c>
      <c r="BF84" s="537">
        <v>3.5000000000000003E-2</v>
      </c>
      <c r="BG84" s="537">
        <v>3.5000000000000003E-2</v>
      </c>
      <c r="BH84" s="537">
        <v>3.5000000000000003E-2</v>
      </c>
      <c r="BI84" s="537">
        <v>3.5000000000000003E-2</v>
      </c>
      <c r="BJ84" s="537">
        <v>3.5000000000000003E-2</v>
      </c>
      <c r="BK84" s="537">
        <v>3.5000000000000003E-2</v>
      </c>
      <c r="BL84" s="537">
        <v>3.5000000000000003E-2</v>
      </c>
      <c r="BM84" s="537">
        <v>3.5000000000000003E-2</v>
      </c>
      <c r="BN84" s="537">
        <v>3.5000000000000003E-2</v>
      </c>
      <c r="BO84" s="537">
        <v>3.5000000000000003E-2</v>
      </c>
      <c r="BP84" s="537">
        <v>3.5000000000000003E-2</v>
      </c>
      <c r="BQ84" s="537">
        <v>3.5000000000000003E-2</v>
      </c>
      <c r="BR84" s="537">
        <v>3.5000000000000003E-2</v>
      </c>
      <c r="BS84" s="537">
        <v>3.5000000000000003E-2</v>
      </c>
      <c r="BT84" s="537">
        <v>3.5000000000000003E-2</v>
      </c>
      <c r="BU84" s="537">
        <v>3.5000000000000003E-2</v>
      </c>
      <c r="BV84" s="537">
        <v>3.5000000000000003E-2</v>
      </c>
      <c r="BW84" s="537">
        <v>3.5000000000000003E-2</v>
      </c>
      <c r="BX84" s="537">
        <v>3.5000000000000003E-2</v>
      </c>
      <c r="BY84" s="537">
        <v>3.5000000000000003E-2</v>
      </c>
      <c r="BZ84" s="596"/>
      <c r="CA84" s="442"/>
      <c r="CB84" s="325"/>
      <c r="CC84" s="455"/>
    </row>
    <row r="85" spans="1:81" s="486" customFormat="1" ht="18.75" x14ac:dyDescent="0.15">
      <c r="A85" s="443"/>
      <c r="B85" s="761"/>
      <c r="C85" s="493"/>
      <c r="D85" s="493"/>
      <c r="F85" s="336" t="str">
        <f>B83&amp;".2"</f>
        <v>9.17.2</v>
      </c>
      <c r="G85" s="639" t="s">
        <v>383</v>
      </c>
      <c r="H85" s="336" t="str">
        <f>IF(H83="","x",H83)</f>
        <v>кВт·ч /куб. м</v>
      </c>
      <c r="I85" s="537">
        <v>4.4999999999999998E-2</v>
      </c>
      <c r="J85" s="537">
        <v>4.4999999999999998E-2</v>
      </c>
      <c r="K85" s="537">
        <v>4.4999999999999998E-2</v>
      </c>
      <c r="L85" s="537">
        <v>4.4999999999999998E-2</v>
      </c>
      <c r="M85" s="537">
        <v>4.4999999999999998E-2</v>
      </c>
      <c r="N85" s="537">
        <v>4.4999999999999998E-2</v>
      </c>
      <c r="O85" s="537">
        <v>4.4999999999999998E-2</v>
      </c>
      <c r="P85" s="537">
        <v>4.4999999999999998E-2</v>
      </c>
      <c r="Q85" s="537">
        <v>4.4999999999999998E-2</v>
      </c>
      <c r="R85" s="537">
        <v>4.4999999999999998E-2</v>
      </c>
      <c r="S85" s="537">
        <v>4.4999999999999998E-2</v>
      </c>
      <c r="T85" s="537">
        <v>4.4999999999999998E-2</v>
      </c>
      <c r="U85" s="537">
        <v>4.4999999999999998E-2</v>
      </c>
      <c r="V85" s="537">
        <v>4.4999999999999998E-2</v>
      </c>
      <c r="W85" s="537">
        <v>4.4999999999999998E-2</v>
      </c>
      <c r="X85" s="537">
        <v>4.4999999999999998E-2</v>
      </c>
      <c r="Y85" s="537">
        <v>4.4999999999999998E-2</v>
      </c>
      <c r="Z85" s="537">
        <v>4.4999999999999998E-2</v>
      </c>
      <c r="AA85" s="537">
        <v>4.4999999999999998E-2</v>
      </c>
      <c r="AB85" s="537">
        <v>4.4999999999999998E-2</v>
      </c>
      <c r="AC85" s="537">
        <v>4.4999999999999998E-2</v>
      </c>
      <c r="AD85" s="537">
        <v>4.4999999999999998E-2</v>
      </c>
      <c r="AE85" s="537">
        <v>4.4999999999999998E-2</v>
      </c>
      <c r="AF85" s="537">
        <v>4.4999999999999998E-2</v>
      </c>
      <c r="AG85" s="537">
        <v>4.4999999999999998E-2</v>
      </c>
      <c r="AH85" s="537">
        <v>4.4999999999999998E-2</v>
      </c>
      <c r="AI85" s="537">
        <v>4.4999999999999998E-2</v>
      </c>
      <c r="AJ85" s="537">
        <v>4.4999999999999998E-2</v>
      </c>
      <c r="AK85" s="537">
        <v>4.4999999999999998E-2</v>
      </c>
      <c r="AL85" s="537">
        <v>4.4999999999999998E-2</v>
      </c>
      <c r="AM85" s="537">
        <v>4.4999999999999998E-2</v>
      </c>
      <c r="AN85" s="537">
        <v>4.4999999999999998E-2</v>
      </c>
      <c r="AO85" s="537">
        <v>4.4999999999999998E-2</v>
      </c>
      <c r="AP85" s="537">
        <v>4.4999999999999998E-2</v>
      </c>
      <c r="AQ85" s="537">
        <v>4.4999999999999998E-2</v>
      </c>
      <c r="AR85" s="537">
        <v>4.4999999999999998E-2</v>
      </c>
      <c r="AS85" s="537">
        <v>4.4999999999999998E-2</v>
      </c>
      <c r="AT85" s="537">
        <v>4.4999999999999998E-2</v>
      </c>
      <c r="AU85" s="537">
        <v>4.4999999999999998E-2</v>
      </c>
      <c r="AV85" s="537">
        <v>4.4999999999999998E-2</v>
      </c>
      <c r="AW85" s="537">
        <v>4.4999999999999998E-2</v>
      </c>
      <c r="AX85" s="537">
        <v>4.4999999999999998E-2</v>
      </c>
      <c r="AY85" s="537">
        <v>4.4999999999999998E-2</v>
      </c>
      <c r="AZ85" s="537">
        <v>4.4999999999999998E-2</v>
      </c>
      <c r="BA85" s="537">
        <v>4.4999999999999998E-2</v>
      </c>
      <c r="BB85" s="537">
        <v>4.4999999999999998E-2</v>
      </c>
      <c r="BC85" s="537">
        <v>4.4999999999999998E-2</v>
      </c>
      <c r="BD85" s="537">
        <v>4.4999999999999998E-2</v>
      </c>
      <c r="BE85" s="537">
        <v>4.4999999999999998E-2</v>
      </c>
      <c r="BF85" s="537">
        <v>4.4999999999999998E-2</v>
      </c>
      <c r="BG85" s="537">
        <v>4.4999999999999998E-2</v>
      </c>
      <c r="BH85" s="537">
        <v>4.4999999999999998E-2</v>
      </c>
      <c r="BI85" s="537">
        <v>4.4999999999999998E-2</v>
      </c>
      <c r="BJ85" s="537">
        <v>4.4999999999999998E-2</v>
      </c>
      <c r="BK85" s="537">
        <v>4.4999999999999998E-2</v>
      </c>
      <c r="BL85" s="537">
        <v>4.4999999999999998E-2</v>
      </c>
      <c r="BM85" s="537">
        <v>4.4999999999999998E-2</v>
      </c>
      <c r="BN85" s="537">
        <v>4.4999999999999998E-2</v>
      </c>
      <c r="BO85" s="537">
        <v>4.4999999999999998E-2</v>
      </c>
      <c r="BP85" s="537">
        <v>4.4999999999999998E-2</v>
      </c>
      <c r="BQ85" s="537">
        <v>4.4999999999999998E-2</v>
      </c>
      <c r="BR85" s="537">
        <v>4.4999999999999998E-2</v>
      </c>
      <c r="BS85" s="537">
        <v>4.4999999999999998E-2</v>
      </c>
      <c r="BT85" s="537">
        <v>4.4999999999999998E-2</v>
      </c>
      <c r="BU85" s="537">
        <v>4.4999999999999998E-2</v>
      </c>
      <c r="BV85" s="537">
        <v>4.4999999999999998E-2</v>
      </c>
      <c r="BW85" s="537">
        <v>4.4999999999999998E-2</v>
      </c>
      <c r="BX85" s="537">
        <v>4.4999999999999998E-2</v>
      </c>
      <c r="BY85" s="537">
        <v>4.4999999999999998E-2</v>
      </c>
      <c r="BZ85" s="596"/>
      <c r="CA85" s="442"/>
      <c r="CB85" s="325"/>
      <c r="CC85" s="455"/>
    </row>
    <row r="86" spans="1:81" ht="18.75" x14ac:dyDescent="0.15">
      <c r="F86" s="520"/>
      <c r="G86" s="519" t="s">
        <v>415</v>
      </c>
      <c r="H86" s="519"/>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518"/>
      <c r="AL86" s="518"/>
      <c r="AM86" s="518"/>
      <c r="AN86" s="518"/>
      <c r="AO86" s="518"/>
      <c r="AP86" s="518"/>
      <c r="AQ86" s="518"/>
      <c r="AR86" s="518"/>
      <c r="AS86" s="518"/>
      <c r="AT86" s="518"/>
      <c r="AU86" s="518"/>
      <c r="AV86" s="518"/>
      <c r="AW86" s="518"/>
      <c r="AX86" s="518"/>
      <c r="AY86" s="518"/>
      <c r="AZ86" s="518"/>
      <c r="BA86" s="518"/>
      <c r="BB86" s="518"/>
      <c r="BC86" s="518"/>
      <c r="BD86" s="518"/>
      <c r="BE86" s="518"/>
      <c r="BF86" s="518"/>
      <c r="BG86" s="518"/>
      <c r="BH86" s="518"/>
      <c r="BI86" s="518"/>
      <c r="BJ86" s="518"/>
      <c r="BK86" s="518"/>
      <c r="BL86" s="518"/>
      <c r="BM86" s="518"/>
      <c r="BN86" s="518"/>
      <c r="BO86" s="518"/>
      <c r="BP86" s="518"/>
      <c r="BQ86" s="518"/>
      <c r="BR86" s="518"/>
      <c r="BS86" s="518"/>
      <c r="BT86" s="518"/>
      <c r="BU86" s="518"/>
      <c r="BV86" s="518"/>
      <c r="BW86" s="518"/>
      <c r="BX86" s="518"/>
      <c r="BY86" s="518"/>
      <c r="BZ86" s="595"/>
      <c r="CA86" s="442"/>
      <c r="CB86" s="325"/>
      <c r="CC86" s="455"/>
    </row>
    <row r="87" spans="1:81" ht="22.5" x14ac:dyDescent="0.15">
      <c r="B87" s="15" t="s">
        <v>416</v>
      </c>
      <c r="F87" s="425" t="s">
        <v>355</v>
      </c>
      <c r="G87" s="426" t="s">
        <v>632</v>
      </c>
      <c r="H87" s="533" t="s">
        <v>251</v>
      </c>
      <c r="I87" s="408" t="s">
        <v>251</v>
      </c>
      <c r="J87" s="408" t="s">
        <v>251</v>
      </c>
      <c r="K87" s="533" t="s">
        <v>251</v>
      </c>
      <c r="L87" s="533" t="s">
        <v>251</v>
      </c>
      <c r="M87" s="533" t="s">
        <v>251</v>
      </c>
      <c r="N87" s="533" t="s">
        <v>251</v>
      </c>
      <c r="O87" s="533" t="s">
        <v>251</v>
      </c>
      <c r="P87" s="533" t="s">
        <v>251</v>
      </c>
      <c r="Q87" s="533" t="s">
        <v>251</v>
      </c>
      <c r="R87" s="533" t="s">
        <v>251</v>
      </c>
      <c r="S87" s="533" t="s">
        <v>251</v>
      </c>
      <c r="T87" s="533" t="s">
        <v>251</v>
      </c>
      <c r="U87" s="533" t="s">
        <v>251</v>
      </c>
      <c r="V87" s="533" t="s">
        <v>251</v>
      </c>
      <c r="W87" s="533" t="s">
        <v>251</v>
      </c>
      <c r="X87" s="533" t="s">
        <v>251</v>
      </c>
      <c r="Y87" s="533" t="s">
        <v>251</v>
      </c>
      <c r="Z87" s="533" t="s">
        <v>251</v>
      </c>
      <c r="AA87" s="533" t="s">
        <v>251</v>
      </c>
      <c r="AB87" s="533" t="s">
        <v>251</v>
      </c>
      <c r="AC87" s="533" t="s">
        <v>251</v>
      </c>
      <c r="AD87" s="533" t="s">
        <v>251</v>
      </c>
      <c r="AE87" s="533" t="s">
        <v>251</v>
      </c>
      <c r="AF87" s="533" t="s">
        <v>251</v>
      </c>
      <c r="AG87" s="533" t="s">
        <v>251</v>
      </c>
      <c r="AH87" s="533" t="s">
        <v>251</v>
      </c>
      <c r="AI87" s="533" t="s">
        <v>251</v>
      </c>
      <c r="AJ87" s="533" t="s">
        <v>251</v>
      </c>
      <c r="AK87" s="533" t="s">
        <v>251</v>
      </c>
      <c r="AL87" s="533" t="s">
        <v>251</v>
      </c>
      <c r="AM87" s="533" t="s">
        <v>251</v>
      </c>
      <c r="AN87" s="533" t="s">
        <v>251</v>
      </c>
      <c r="AO87" s="533" t="s">
        <v>251</v>
      </c>
      <c r="AP87" s="533" t="s">
        <v>251</v>
      </c>
      <c r="AQ87" s="533" t="s">
        <v>251</v>
      </c>
      <c r="AR87" s="533" t="s">
        <v>251</v>
      </c>
      <c r="AS87" s="533" t="s">
        <v>251</v>
      </c>
      <c r="AT87" s="533" t="s">
        <v>251</v>
      </c>
      <c r="AU87" s="533" t="s">
        <v>251</v>
      </c>
      <c r="AV87" s="533" t="s">
        <v>251</v>
      </c>
      <c r="AW87" s="533" t="s">
        <v>251</v>
      </c>
      <c r="AX87" s="533" t="s">
        <v>251</v>
      </c>
      <c r="AY87" s="533" t="s">
        <v>251</v>
      </c>
      <c r="AZ87" s="533" t="s">
        <v>251</v>
      </c>
      <c r="BA87" s="533" t="s">
        <v>251</v>
      </c>
      <c r="BB87" s="533" t="s">
        <v>251</v>
      </c>
      <c r="BC87" s="533" t="s">
        <v>251</v>
      </c>
      <c r="BD87" s="533" t="s">
        <v>251</v>
      </c>
      <c r="BE87" s="533" t="s">
        <v>251</v>
      </c>
      <c r="BF87" s="533" t="s">
        <v>251</v>
      </c>
      <c r="BG87" s="533" t="s">
        <v>251</v>
      </c>
      <c r="BH87" s="533" t="s">
        <v>251</v>
      </c>
      <c r="BI87" s="533" t="s">
        <v>251</v>
      </c>
      <c r="BJ87" s="533" t="s">
        <v>251</v>
      </c>
      <c r="BK87" s="533" t="s">
        <v>251</v>
      </c>
      <c r="BL87" s="533" t="s">
        <v>251</v>
      </c>
      <c r="BM87" s="533" t="s">
        <v>251</v>
      </c>
      <c r="BN87" s="533" t="s">
        <v>251</v>
      </c>
      <c r="BO87" s="533" t="s">
        <v>251</v>
      </c>
      <c r="BP87" s="533" t="s">
        <v>251</v>
      </c>
      <c r="BQ87" s="533" t="s">
        <v>251</v>
      </c>
      <c r="BR87" s="533" t="s">
        <v>251</v>
      </c>
      <c r="BS87" s="533" t="s">
        <v>251</v>
      </c>
      <c r="BT87" s="533" t="s">
        <v>251</v>
      </c>
      <c r="BU87" s="533" t="s">
        <v>251</v>
      </c>
      <c r="BV87" s="533" t="s">
        <v>251</v>
      </c>
      <c r="BW87" s="533" t="s">
        <v>251</v>
      </c>
      <c r="BX87" s="533" t="s">
        <v>251</v>
      </c>
      <c r="BY87" s="533" t="s">
        <v>251</v>
      </c>
      <c r="BZ87" s="597"/>
      <c r="CA87" s="442"/>
      <c r="CB87" s="325"/>
      <c r="CC87" s="455"/>
    </row>
    <row r="88" spans="1:81" ht="22.5" x14ac:dyDescent="0.15">
      <c r="B88" s="761" t="s">
        <v>417</v>
      </c>
      <c r="F88" s="425" t="str">
        <f>B88</f>
        <v>10.0</v>
      </c>
      <c r="G88" s="444" t="s">
        <v>633</v>
      </c>
      <c r="H88" s="408" t="s">
        <v>424</v>
      </c>
      <c r="I88" s="428">
        <f t="shared" ref="I88:AN88" si="6">SUM(I89:I92)</f>
        <v>779818.47277127113</v>
      </c>
      <c r="J88" s="428">
        <f t="shared" si="6"/>
        <v>0</v>
      </c>
      <c r="K88" s="428">
        <f t="shared" si="6"/>
        <v>0</v>
      </c>
      <c r="L88" s="428">
        <f t="shared" si="6"/>
        <v>2.0708200000000003</v>
      </c>
      <c r="M88" s="428">
        <f t="shared" si="6"/>
        <v>112931.30470000001</v>
      </c>
      <c r="N88" s="428">
        <f t="shared" si="6"/>
        <v>6306.5381849152564</v>
      </c>
      <c r="O88" s="428">
        <f t="shared" si="6"/>
        <v>480.29909999999995</v>
      </c>
      <c r="P88" s="428">
        <f t="shared" si="6"/>
        <v>271.46283</v>
      </c>
      <c r="Q88" s="428">
        <f t="shared" si="6"/>
        <v>529.74863000000005</v>
      </c>
      <c r="R88" s="428">
        <f t="shared" si="6"/>
        <v>901.89303000000041</v>
      </c>
      <c r="S88" s="428">
        <f t="shared" si="6"/>
        <v>716.8314499999999</v>
      </c>
      <c r="T88" s="428">
        <f t="shared" si="6"/>
        <v>52105.953670000032</v>
      </c>
      <c r="U88" s="428">
        <f t="shared" si="6"/>
        <v>0</v>
      </c>
      <c r="V88" s="428">
        <f t="shared" si="6"/>
        <v>0</v>
      </c>
      <c r="W88" s="428">
        <f t="shared" si="6"/>
        <v>0</v>
      </c>
      <c r="X88" s="428">
        <f t="shared" si="6"/>
        <v>0</v>
      </c>
      <c r="Y88" s="428">
        <f t="shared" si="6"/>
        <v>190.38854697740109</v>
      </c>
      <c r="Z88" s="428">
        <f t="shared" si="6"/>
        <v>0</v>
      </c>
      <c r="AA88" s="428">
        <f t="shared" si="6"/>
        <v>34020.218325000002</v>
      </c>
      <c r="AB88" s="428">
        <f t="shared" si="6"/>
        <v>1227.03259</v>
      </c>
      <c r="AC88" s="428">
        <f t="shared" si="6"/>
        <v>24449.940210000033</v>
      </c>
      <c r="AD88" s="428">
        <f t="shared" si="6"/>
        <v>0</v>
      </c>
      <c r="AE88" s="428">
        <f t="shared" si="6"/>
        <v>0</v>
      </c>
      <c r="AF88" s="428">
        <f t="shared" si="6"/>
        <v>3.7271100000000001</v>
      </c>
      <c r="AG88" s="428">
        <f t="shared" si="6"/>
        <v>40921.361038333329</v>
      </c>
      <c r="AH88" s="428">
        <f t="shared" si="6"/>
        <v>0</v>
      </c>
      <c r="AI88" s="428">
        <f t="shared" si="6"/>
        <v>76369.754679999969</v>
      </c>
      <c r="AJ88" s="428">
        <f t="shared" si="6"/>
        <v>18937.978238333337</v>
      </c>
      <c r="AK88" s="428">
        <f t="shared" si="6"/>
        <v>0</v>
      </c>
      <c r="AL88" s="428">
        <f t="shared" si="6"/>
        <v>0</v>
      </c>
      <c r="AM88" s="428">
        <f t="shared" si="6"/>
        <v>5368.8144700000003</v>
      </c>
      <c r="AN88" s="428">
        <f t="shared" si="6"/>
        <v>150050.88941000003</v>
      </c>
      <c r="AO88" s="428">
        <f t="shared" ref="AO88:BT88" si="7">SUM(AO89:AO92)</f>
        <v>89723.059299999994</v>
      </c>
      <c r="AP88" s="428">
        <f t="shared" si="7"/>
        <v>0</v>
      </c>
      <c r="AQ88" s="428">
        <f t="shared" si="7"/>
        <v>0</v>
      </c>
      <c r="AR88" s="428">
        <f t="shared" si="7"/>
        <v>33131.945139999996</v>
      </c>
      <c r="AS88" s="428">
        <f t="shared" si="7"/>
        <v>25213.391289999996</v>
      </c>
      <c r="AT88" s="428">
        <f t="shared" si="7"/>
        <v>11972.670040000005</v>
      </c>
      <c r="AU88" s="428">
        <f t="shared" si="7"/>
        <v>12849.479179999997</v>
      </c>
      <c r="AV88" s="428">
        <f t="shared" si="7"/>
        <v>14576.84095</v>
      </c>
      <c r="AW88" s="428">
        <f t="shared" si="7"/>
        <v>20408.182609999967</v>
      </c>
      <c r="AX88" s="428">
        <f t="shared" si="7"/>
        <v>398.09443999999996</v>
      </c>
      <c r="AY88" s="428">
        <f t="shared" si="7"/>
        <v>6248.7287300000007</v>
      </c>
      <c r="AZ88" s="428">
        <f t="shared" si="7"/>
        <v>1987.81835</v>
      </c>
      <c r="BA88" s="428">
        <f t="shared" si="7"/>
        <v>10563.279530000002</v>
      </c>
      <c r="BB88" s="428">
        <f t="shared" si="7"/>
        <v>236.39869000000002</v>
      </c>
      <c r="BC88" s="428">
        <f t="shared" si="7"/>
        <v>0</v>
      </c>
      <c r="BD88" s="428">
        <f t="shared" si="7"/>
        <v>12.653359999999999</v>
      </c>
      <c r="BE88" s="428">
        <f t="shared" si="7"/>
        <v>8.3040000000000003E-2</v>
      </c>
      <c r="BF88" s="428">
        <f t="shared" si="7"/>
        <v>4.0129999999999999E-2</v>
      </c>
      <c r="BG88" s="428">
        <f t="shared" si="7"/>
        <v>15.243980000000001</v>
      </c>
      <c r="BH88" s="428">
        <f t="shared" si="7"/>
        <v>0</v>
      </c>
      <c r="BI88" s="428">
        <f t="shared" si="7"/>
        <v>0</v>
      </c>
      <c r="BJ88" s="428">
        <f t="shared" si="7"/>
        <v>258.80045000000001</v>
      </c>
      <c r="BK88" s="428">
        <f t="shared" si="7"/>
        <v>11.103160000000001</v>
      </c>
      <c r="BL88" s="428">
        <f t="shared" si="7"/>
        <v>294.89262000000002</v>
      </c>
      <c r="BM88" s="428">
        <f t="shared" si="7"/>
        <v>437.96316999999999</v>
      </c>
      <c r="BN88" s="428">
        <f t="shared" si="7"/>
        <v>526.36212999999998</v>
      </c>
      <c r="BO88" s="428">
        <f t="shared" si="7"/>
        <v>278.82470999999998</v>
      </c>
      <c r="BP88" s="428">
        <f t="shared" si="7"/>
        <v>9.4541199999999996</v>
      </c>
      <c r="BQ88" s="428">
        <f t="shared" si="7"/>
        <v>13.145850000000001</v>
      </c>
      <c r="BR88" s="428">
        <f t="shared" si="7"/>
        <v>31.627119999999998</v>
      </c>
      <c r="BS88" s="428">
        <f t="shared" si="7"/>
        <v>33.83549</v>
      </c>
      <c r="BT88" s="428">
        <f t="shared" si="7"/>
        <v>7.0164600000000004</v>
      </c>
      <c r="BU88" s="428">
        <f>SUM(BU89:BU92)</f>
        <v>0</v>
      </c>
      <c r="BV88" s="428">
        <f>SUM(BV89:BV92)</f>
        <v>1.005E-2</v>
      </c>
      <c r="BW88" s="428">
        <f>SUM(BW89:BW92)</f>
        <v>23749.831247711794</v>
      </c>
      <c r="BX88" s="428">
        <f>SUM(BX89:BX92)</f>
        <v>579.07239000000004</v>
      </c>
      <c r="BY88" s="428">
        <f>SUM(BY89:BY92)</f>
        <v>462.41800999999998</v>
      </c>
      <c r="BZ88" s="597"/>
      <c r="CA88" s="442"/>
      <c r="CB88" s="325" t="s">
        <v>634</v>
      </c>
      <c r="CC88" s="455"/>
    </row>
    <row r="89" spans="1:81" ht="18.75" x14ac:dyDescent="0.15">
      <c r="B89" s="761"/>
      <c r="F89" s="439" t="str">
        <f>B88&amp;".1"</f>
        <v>10.0.1</v>
      </c>
      <c r="G89" s="445" t="s">
        <v>57</v>
      </c>
      <c r="H89" s="408" t="s">
        <v>424</v>
      </c>
      <c r="I89" s="428">
        <f t="shared" ref="I89:BT92" si="8">SUMIF($G$93:$G$123,$G89,I$93:I$123)</f>
        <v>46930.226386610157</v>
      </c>
      <c r="J89" s="428">
        <f t="shared" si="8"/>
        <v>0</v>
      </c>
      <c r="K89" s="428">
        <f t="shared" si="8"/>
        <v>0</v>
      </c>
      <c r="L89" s="428">
        <f t="shared" si="8"/>
        <v>0.82828000000000013</v>
      </c>
      <c r="M89" s="428">
        <f t="shared" si="8"/>
        <v>313.80680833333332</v>
      </c>
      <c r="N89" s="428">
        <f t="shared" si="8"/>
        <v>158.26217827683618</v>
      </c>
      <c r="O89" s="428">
        <f t="shared" si="8"/>
        <v>0</v>
      </c>
      <c r="P89" s="428">
        <f t="shared" si="8"/>
        <v>0</v>
      </c>
      <c r="Q89" s="428">
        <f t="shared" si="8"/>
        <v>0</v>
      </c>
      <c r="R89" s="428">
        <f t="shared" si="8"/>
        <v>0</v>
      </c>
      <c r="S89" s="428">
        <f t="shared" si="8"/>
        <v>0</v>
      </c>
      <c r="T89" s="428">
        <f t="shared" si="8"/>
        <v>0</v>
      </c>
      <c r="U89" s="428">
        <f t="shared" si="8"/>
        <v>0</v>
      </c>
      <c r="V89" s="428">
        <f t="shared" si="8"/>
        <v>0</v>
      </c>
      <c r="W89" s="428">
        <f t="shared" si="8"/>
        <v>0</v>
      </c>
      <c r="X89" s="428">
        <f t="shared" si="8"/>
        <v>0</v>
      </c>
      <c r="Y89" s="428">
        <f t="shared" si="8"/>
        <v>81.917239999999993</v>
      </c>
      <c r="Z89" s="428">
        <f t="shared" si="8"/>
        <v>0</v>
      </c>
      <c r="AA89" s="428">
        <f t="shared" si="8"/>
        <v>0</v>
      </c>
      <c r="AB89" s="428">
        <f t="shared" si="8"/>
        <v>23.78604</v>
      </c>
      <c r="AC89" s="428">
        <f t="shared" si="8"/>
        <v>0</v>
      </c>
      <c r="AD89" s="428">
        <f t="shared" si="8"/>
        <v>0</v>
      </c>
      <c r="AE89" s="428">
        <f t="shared" si="8"/>
        <v>0</v>
      </c>
      <c r="AF89" s="428">
        <f t="shared" si="8"/>
        <v>0</v>
      </c>
      <c r="AG89" s="428">
        <f t="shared" si="8"/>
        <v>0</v>
      </c>
      <c r="AH89" s="428">
        <f t="shared" si="8"/>
        <v>0</v>
      </c>
      <c r="AI89" s="428">
        <f t="shared" si="8"/>
        <v>0</v>
      </c>
      <c r="AJ89" s="428">
        <f t="shared" si="8"/>
        <v>7722.5315133333334</v>
      </c>
      <c r="AK89" s="428">
        <f t="shared" si="8"/>
        <v>0</v>
      </c>
      <c r="AL89" s="428">
        <f t="shared" si="8"/>
        <v>0</v>
      </c>
      <c r="AM89" s="428">
        <f t="shared" si="8"/>
        <v>165.68334999999999</v>
      </c>
      <c r="AN89" s="428">
        <f t="shared" si="8"/>
        <v>35926.818059999998</v>
      </c>
      <c r="AO89" s="428">
        <f t="shared" si="8"/>
        <v>426.69675999999993</v>
      </c>
      <c r="AP89" s="428">
        <f t="shared" si="8"/>
        <v>0</v>
      </c>
      <c r="AQ89" s="428">
        <f t="shared" si="8"/>
        <v>0</v>
      </c>
      <c r="AR89" s="428">
        <f t="shared" si="8"/>
        <v>0</v>
      </c>
      <c r="AS89" s="428">
        <f t="shared" si="8"/>
        <v>585.27708000000007</v>
      </c>
      <c r="AT89" s="428">
        <f t="shared" si="8"/>
        <v>377.15447999999998</v>
      </c>
      <c r="AU89" s="428">
        <f t="shared" si="8"/>
        <v>165.32799</v>
      </c>
      <c r="AV89" s="428">
        <f t="shared" si="8"/>
        <v>276.03987999999998</v>
      </c>
      <c r="AW89" s="428">
        <f t="shared" si="8"/>
        <v>612.23023999999998</v>
      </c>
      <c r="AX89" s="428">
        <f t="shared" si="8"/>
        <v>0</v>
      </c>
      <c r="AY89" s="428">
        <f t="shared" si="8"/>
        <v>0</v>
      </c>
      <c r="AZ89" s="428">
        <f t="shared" si="8"/>
        <v>0</v>
      </c>
      <c r="BA89" s="428">
        <f t="shared" si="8"/>
        <v>0</v>
      </c>
      <c r="BB89" s="428">
        <f t="shared" si="8"/>
        <v>0</v>
      </c>
      <c r="BC89" s="428">
        <f t="shared" si="8"/>
        <v>0</v>
      </c>
      <c r="BD89" s="428">
        <f t="shared" si="8"/>
        <v>0</v>
      </c>
      <c r="BE89" s="428">
        <f t="shared" si="8"/>
        <v>0</v>
      </c>
      <c r="BF89" s="428">
        <f t="shared" si="8"/>
        <v>0</v>
      </c>
      <c r="BG89" s="428">
        <f t="shared" si="8"/>
        <v>0</v>
      </c>
      <c r="BH89" s="428">
        <f t="shared" si="8"/>
        <v>0</v>
      </c>
      <c r="BI89" s="428">
        <f t="shared" si="8"/>
        <v>0</v>
      </c>
      <c r="BJ89" s="428">
        <f t="shared" si="8"/>
        <v>0</v>
      </c>
      <c r="BK89" s="428">
        <f t="shared" si="8"/>
        <v>0</v>
      </c>
      <c r="BL89" s="428">
        <f t="shared" si="8"/>
        <v>0</v>
      </c>
      <c r="BM89" s="428">
        <f t="shared" si="8"/>
        <v>0</v>
      </c>
      <c r="BN89" s="428">
        <f t="shared" si="8"/>
        <v>0</v>
      </c>
      <c r="BO89" s="428">
        <f t="shared" si="8"/>
        <v>0</v>
      </c>
      <c r="BP89" s="428">
        <f t="shared" si="8"/>
        <v>0</v>
      </c>
      <c r="BQ89" s="428">
        <f t="shared" si="8"/>
        <v>0</v>
      </c>
      <c r="BR89" s="428">
        <f t="shared" si="8"/>
        <v>0</v>
      </c>
      <c r="BS89" s="428">
        <f t="shared" si="8"/>
        <v>0</v>
      </c>
      <c r="BT89" s="428">
        <f t="shared" si="8"/>
        <v>0</v>
      </c>
      <c r="BU89" s="428">
        <f t="shared" ref="BU89:BY92" si="9">SUMIF($G$93:$G$123,$G89,BU$93:BU$123)</f>
        <v>0</v>
      </c>
      <c r="BV89" s="428">
        <f t="shared" si="9"/>
        <v>0</v>
      </c>
      <c r="BW89" s="428">
        <f t="shared" si="9"/>
        <v>93.86648666666666</v>
      </c>
      <c r="BX89" s="428">
        <f t="shared" si="9"/>
        <v>0</v>
      </c>
      <c r="BY89" s="428">
        <f t="shared" si="9"/>
        <v>0</v>
      </c>
      <c r="BZ89" s="597"/>
      <c r="CA89" s="442"/>
      <c r="CB89" s="325" t="s">
        <v>636</v>
      </c>
      <c r="CC89" s="455"/>
    </row>
    <row r="90" spans="1:81" ht="18.75" x14ac:dyDescent="0.15">
      <c r="B90" s="761"/>
      <c r="F90" s="439" t="str">
        <f>B88&amp;".2"</f>
        <v>10.0.2</v>
      </c>
      <c r="G90" s="445" t="s">
        <v>58</v>
      </c>
      <c r="H90" s="408" t="s">
        <v>424</v>
      </c>
      <c r="I90" s="428">
        <f t="shared" si="8"/>
        <v>123704.68654123151</v>
      </c>
      <c r="J90" s="428">
        <f t="shared" si="8"/>
        <v>0</v>
      </c>
      <c r="K90" s="428">
        <f t="shared" si="8"/>
        <v>0</v>
      </c>
      <c r="L90" s="428">
        <f t="shared" si="8"/>
        <v>1.21485</v>
      </c>
      <c r="M90" s="428">
        <f t="shared" si="8"/>
        <v>63.785130000000002</v>
      </c>
      <c r="N90" s="428">
        <f t="shared" si="8"/>
        <v>6025.6544338983067</v>
      </c>
      <c r="O90" s="428">
        <f t="shared" si="8"/>
        <v>298.37726999999995</v>
      </c>
      <c r="P90" s="428">
        <f t="shared" si="8"/>
        <v>111.5193</v>
      </c>
      <c r="Q90" s="428">
        <f t="shared" si="8"/>
        <v>172.42236</v>
      </c>
      <c r="R90" s="428">
        <f t="shared" si="8"/>
        <v>469.27524</v>
      </c>
      <c r="S90" s="428">
        <f t="shared" si="8"/>
        <v>9.8059999999999992</v>
      </c>
      <c r="T90" s="428">
        <f t="shared" si="8"/>
        <v>845.62566833333335</v>
      </c>
      <c r="U90" s="428">
        <f t="shared" si="8"/>
        <v>0</v>
      </c>
      <c r="V90" s="428">
        <f t="shared" si="8"/>
        <v>0</v>
      </c>
      <c r="W90" s="428">
        <f t="shared" si="8"/>
        <v>0</v>
      </c>
      <c r="X90" s="428">
        <f t="shared" si="8"/>
        <v>0</v>
      </c>
      <c r="Y90" s="428">
        <f t="shared" si="8"/>
        <v>81.917049999999989</v>
      </c>
      <c r="Z90" s="428">
        <f t="shared" si="8"/>
        <v>0</v>
      </c>
      <c r="AA90" s="428">
        <f t="shared" si="8"/>
        <v>1519.5519899999999</v>
      </c>
      <c r="AB90" s="428">
        <f t="shared" si="8"/>
        <v>547.649</v>
      </c>
      <c r="AC90" s="428">
        <f t="shared" si="8"/>
        <v>0</v>
      </c>
      <c r="AD90" s="428">
        <f t="shared" si="8"/>
        <v>0</v>
      </c>
      <c r="AE90" s="428">
        <f t="shared" si="8"/>
        <v>0</v>
      </c>
      <c r="AF90" s="428">
        <f t="shared" si="8"/>
        <v>3.7016933333333331</v>
      </c>
      <c r="AG90" s="428">
        <f t="shared" si="8"/>
        <v>0.68801333333333303</v>
      </c>
      <c r="AH90" s="428">
        <f t="shared" si="8"/>
        <v>0</v>
      </c>
      <c r="AI90" s="428">
        <f t="shared" si="8"/>
        <v>1617.5732800000001</v>
      </c>
      <c r="AJ90" s="428">
        <f t="shared" si="8"/>
        <v>-5.7672266666666667</v>
      </c>
      <c r="AK90" s="428">
        <f t="shared" si="8"/>
        <v>0</v>
      </c>
      <c r="AL90" s="428">
        <f t="shared" si="8"/>
        <v>0</v>
      </c>
      <c r="AM90" s="428">
        <f t="shared" si="8"/>
        <v>1.26989</v>
      </c>
      <c r="AN90" s="428">
        <f t="shared" si="8"/>
        <v>34207.719803333297</v>
      </c>
      <c r="AO90" s="428">
        <f t="shared" si="8"/>
        <v>56345.798033999999</v>
      </c>
      <c r="AP90" s="428">
        <f t="shared" si="8"/>
        <v>0</v>
      </c>
      <c r="AQ90" s="428">
        <f t="shared" si="8"/>
        <v>0</v>
      </c>
      <c r="AR90" s="428">
        <f t="shared" si="8"/>
        <v>451.63691000000017</v>
      </c>
      <c r="AS90" s="428">
        <f t="shared" si="8"/>
        <v>78.419823333333341</v>
      </c>
      <c r="AT90" s="428">
        <f t="shared" si="8"/>
        <v>336.44671166666666</v>
      </c>
      <c r="AU90" s="428">
        <f t="shared" si="8"/>
        <v>320.86637166666662</v>
      </c>
      <c r="AV90" s="428">
        <f t="shared" si="8"/>
        <v>212.72328999999999</v>
      </c>
      <c r="AW90" s="428">
        <f t="shared" si="8"/>
        <v>24.60349166666667</v>
      </c>
      <c r="AX90" s="428">
        <f t="shared" si="8"/>
        <v>126.09929</v>
      </c>
      <c r="AY90" s="428">
        <f t="shared" si="8"/>
        <v>280.28510999999997</v>
      </c>
      <c r="AZ90" s="428">
        <f t="shared" si="8"/>
        <v>77.426179999999988</v>
      </c>
      <c r="BA90" s="428">
        <f t="shared" si="8"/>
        <v>111.45108</v>
      </c>
      <c r="BB90" s="428">
        <f t="shared" si="8"/>
        <v>7.0915299999999997</v>
      </c>
      <c r="BC90" s="428">
        <f t="shared" si="8"/>
        <v>0</v>
      </c>
      <c r="BD90" s="428">
        <f t="shared" si="8"/>
        <v>0</v>
      </c>
      <c r="BE90" s="428">
        <f t="shared" si="8"/>
        <v>0</v>
      </c>
      <c r="BF90" s="428">
        <f t="shared" si="8"/>
        <v>0</v>
      </c>
      <c r="BG90" s="428">
        <f t="shared" si="8"/>
        <v>0</v>
      </c>
      <c r="BH90" s="428">
        <f t="shared" si="8"/>
        <v>0</v>
      </c>
      <c r="BI90" s="428">
        <f t="shared" si="8"/>
        <v>0</v>
      </c>
      <c r="BJ90" s="428">
        <f t="shared" si="8"/>
        <v>7.99437</v>
      </c>
      <c r="BK90" s="428">
        <f t="shared" si="8"/>
        <v>0</v>
      </c>
      <c r="BL90" s="428">
        <f t="shared" si="8"/>
        <v>0</v>
      </c>
      <c r="BM90" s="428">
        <f t="shared" si="8"/>
        <v>0</v>
      </c>
      <c r="BN90" s="428">
        <f t="shared" si="8"/>
        <v>0</v>
      </c>
      <c r="BO90" s="428">
        <f t="shared" si="8"/>
        <v>0</v>
      </c>
      <c r="BP90" s="428">
        <f t="shared" si="8"/>
        <v>0</v>
      </c>
      <c r="BQ90" s="428">
        <f t="shared" si="8"/>
        <v>0</v>
      </c>
      <c r="BR90" s="428">
        <f t="shared" si="8"/>
        <v>0</v>
      </c>
      <c r="BS90" s="428">
        <f t="shared" si="8"/>
        <v>0</v>
      </c>
      <c r="BT90" s="428">
        <f t="shared" si="8"/>
        <v>0</v>
      </c>
      <c r="BU90" s="428">
        <f t="shared" si="9"/>
        <v>0</v>
      </c>
      <c r="BV90" s="428">
        <f t="shared" si="9"/>
        <v>0</v>
      </c>
      <c r="BW90" s="428">
        <f t="shared" si="9"/>
        <v>19351.860603333265</v>
      </c>
      <c r="BX90" s="428">
        <f t="shared" si="9"/>
        <v>0</v>
      </c>
      <c r="BY90" s="428">
        <f t="shared" si="9"/>
        <v>0</v>
      </c>
      <c r="BZ90" s="597"/>
      <c r="CA90" s="442"/>
      <c r="CB90" s="325" t="s">
        <v>637</v>
      </c>
      <c r="CC90" s="455"/>
    </row>
    <row r="91" spans="1:81" ht="18.75" x14ac:dyDescent="0.15">
      <c r="B91" s="761"/>
      <c r="F91" s="439" t="str">
        <f>B88&amp;".3"</f>
        <v>10.0.3</v>
      </c>
      <c r="G91" s="445" t="s">
        <v>59</v>
      </c>
      <c r="H91" s="408" t="s">
        <v>424</v>
      </c>
      <c r="I91" s="428">
        <f t="shared" si="8"/>
        <v>166979.09884166406</v>
      </c>
      <c r="J91" s="428">
        <f t="shared" si="8"/>
        <v>0</v>
      </c>
      <c r="K91" s="428">
        <f t="shared" si="8"/>
        <v>0</v>
      </c>
      <c r="L91" s="428">
        <f t="shared" si="8"/>
        <v>1.9939999999999992E-2</v>
      </c>
      <c r="M91" s="428">
        <f t="shared" si="8"/>
        <v>976.47246999999982</v>
      </c>
      <c r="N91" s="428">
        <f t="shared" si="8"/>
        <v>68.303939406779662</v>
      </c>
      <c r="O91" s="428">
        <f t="shared" si="8"/>
        <v>3.2987299999999995</v>
      </c>
      <c r="P91" s="428">
        <f t="shared" si="8"/>
        <v>0.65894000000000008</v>
      </c>
      <c r="Q91" s="428">
        <f t="shared" si="8"/>
        <v>19.458939999999998</v>
      </c>
      <c r="R91" s="428">
        <f t="shared" si="8"/>
        <v>1.74786</v>
      </c>
      <c r="S91" s="428">
        <f t="shared" si="8"/>
        <v>352.42225999999994</v>
      </c>
      <c r="T91" s="428">
        <f t="shared" si="8"/>
        <v>0.24366833333333332</v>
      </c>
      <c r="U91" s="428">
        <f t="shared" si="8"/>
        <v>0</v>
      </c>
      <c r="V91" s="428">
        <f t="shared" si="8"/>
        <v>0</v>
      </c>
      <c r="W91" s="428">
        <f t="shared" si="8"/>
        <v>0</v>
      </c>
      <c r="X91" s="428">
        <f t="shared" si="8"/>
        <v>0</v>
      </c>
      <c r="Y91" s="428">
        <f t="shared" si="8"/>
        <v>26.828409999999998</v>
      </c>
      <c r="Z91" s="428">
        <f t="shared" si="8"/>
        <v>0</v>
      </c>
      <c r="AA91" s="428">
        <f t="shared" si="8"/>
        <v>8479.0122299999985</v>
      </c>
      <c r="AB91" s="428">
        <f t="shared" si="8"/>
        <v>0</v>
      </c>
      <c r="AC91" s="428">
        <f t="shared" si="8"/>
        <v>3818.5602333333341</v>
      </c>
      <c r="AD91" s="428">
        <f t="shared" si="8"/>
        <v>0</v>
      </c>
      <c r="AE91" s="428">
        <f t="shared" si="8"/>
        <v>0</v>
      </c>
      <c r="AF91" s="428">
        <f t="shared" si="8"/>
        <v>0</v>
      </c>
      <c r="AG91" s="428">
        <f t="shared" si="8"/>
        <v>11166.8734133333</v>
      </c>
      <c r="AH91" s="428">
        <f t="shared" si="8"/>
        <v>0</v>
      </c>
      <c r="AI91" s="428">
        <f t="shared" si="8"/>
        <v>3805.0485216666671</v>
      </c>
      <c r="AJ91" s="428">
        <f t="shared" si="8"/>
        <v>5421.0783350000002</v>
      </c>
      <c r="AK91" s="428">
        <f t="shared" si="8"/>
        <v>0</v>
      </c>
      <c r="AL91" s="428">
        <f t="shared" si="8"/>
        <v>0</v>
      </c>
      <c r="AM91" s="428">
        <f t="shared" si="8"/>
        <v>1.28067</v>
      </c>
      <c r="AN91" s="428">
        <f t="shared" si="8"/>
        <v>55417.072763333337</v>
      </c>
      <c r="AO91" s="428">
        <f t="shared" si="8"/>
        <v>30746.704439999998</v>
      </c>
      <c r="AP91" s="428">
        <f t="shared" si="8"/>
        <v>0</v>
      </c>
      <c r="AQ91" s="428">
        <f t="shared" si="8"/>
        <v>0</v>
      </c>
      <c r="AR91" s="428">
        <f t="shared" si="8"/>
        <v>368.54998999999998</v>
      </c>
      <c r="AS91" s="428">
        <f t="shared" si="8"/>
        <v>17028.292707878802</v>
      </c>
      <c r="AT91" s="428">
        <f t="shared" si="8"/>
        <v>9818.0570266666673</v>
      </c>
      <c r="AU91" s="428">
        <f t="shared" si="8"/>
        <v>10630.250193333301</v>
      </c>
      <c r="AV91" s="428">
        <f t="shared" si="8"/>
        <v>62.367960000000004</v>
      </c>
      <c r="AW91" s="428">
        <f t="shared" si="8"/>
        <v>72.214709999999997</v>
      </c>
      <c r="AX91" s="428">
        <f t="shared" si="8"/>
        <v>22.598419999999997</v>
      </c>
      <c r="AY91" s="428">
        <f t="shared" si="8"/>
        <v>4339.6879900000004</v>
      </c>
      <c r="AZ91" s="428">
        <f t="shared" si="8"/>
        <v>6.3425099999999999</v>
      </c>
      <c r="BA91" s="428">
        <f t="shared" si="8"/>
        <v>3.2293300000000005</v>
      </c>
      <c r="BB91" s="428">
        <f t="shared" si="8"/>
        <v>211.65663000000001</v>
      </c>
      <c r="BC91" s="428">
        <f t="shared" si="8"/>
        <v>0</v>
      </c>
      <c r="BD91" s="428">
        <f t="shared" si="8"/>
        <v>0</v>
      </c>
      <c r="BE91" s="428">
        <f t="shared" si="8"/>
        <v>0</v>
      </c>
      <c r="BF91" s="428">
        <f t="shared" si="8"/>
        <v>0</v>
      </c>
      <c r="BG91" s="428">
        <f t="shared" si="8"/>
        <v>0</v>
      </c>
      <c r="BH91" s="428">
        <f t="shared" si="8"/>
        <v>0</v>
      </c>
      <c r="BI91" s="428">
        <f t="shared" si="8"/>
        <v>0</v>
      </c>
      <c r="BJ91" s="428">
        <f t="shared" si="8"/>
        <v>223.99919</v>
      </c>
      <c r="BK91" s="428">
        <f t="shared" si="8"/>
        <v>10.9335</v>
      </c>
      <c r="BL91" s="428">
        <f t="shared" si="8"/>
        <v>0</v>
      </c>
      <c r="BM91" s="428">
        <f t="shared" si="8"/>
        <v>0</v>
      </c>
      <c r="BN91" s="428">
        <f t="shared" si="8"/>
        <v>0</v>
      </c>
      <c r="BO91" s="428">
        <f t="shared" si="8"/>
        <v>0</v>
      </c>
      <c r="BP91" s="428">
        <f t="shared" si="8"/>
        <v>9.3484999999999996</v>
      </c>
      <c r="BQ91" s="428">
        <f t="shared" si="8"/>
        <v>9.8815000000000008</v>
      </c>
      <c r="BR91" s="428">
        <f t="shared" si="8"/>
        <v>23.916499999999999</v>
      </c>
      <c r="BS91" s="428">
        <f t="shared" si="8"/>
        <v>26.737479999999998</v>
      </c>
      <c r="BT91" s="428">
        <f t="shared" si="8"/>
        <v>0</v>
      </c>
      <c r="BU91" s="428">
        <f t="shared" si="9"/>
        <v>0</v>
      </c>
      <c r="BV91" s="428">
        <f t="shared" si="9"/>
        <v>0</v>
      </c>
      <c r="BW91" s="428">
        <f t="shared" si="9"/>
        <v>3805.9489393785307</v>
      </c>
      <c r="BX91" s="428">
        <f t="shared" si="9"/>
        <v>0</v>
      </c>
      <c r="BY91" s="428">
        <f t="shared" si="9"/>
        <v>0</v>
      </c>
      <c r="BZ91" s="597"/>
      <c r="CA91" s="442"/>
      <c r="CB91" s="325" t="s">
        <v>638</v>
      </c>
      <c r="CC91" s="455"/>
    </row>
    <row r="92" spans="1:81" ht="18.75" x14ac:dyDescent="0.15">
      <c r="B92" s="761"/>
      <c r="F92" s="439" t="str">
        <f>B88&amp;".4"</f>
        <v>10.0.4</v>
      </c>
      <c r="G92" s="445" t="s">
        <v>60</v>
      </c>
      <c r="H92" s="408" t="s">
        <v>424</v>
      </c>
      <c r="I92" s="428">
        <f t="shared" si="8"/>
        <v>442204.46100176539</v>
      </c>
      <c r="J92" s="428">
        <f t="shared" si="8"/>
        <v>0</v>
      </c>
      <c r="K92" s="428">
        <f t="shared" si="8"/>
        <v>0</v>
      </c>
      <c r="L92" s="428">
        <f t="shared" si="8"/>
        <v>7.7500000000000069E-3</v>
      </c>
      <c r="M92" s="428">
        <f t="shared" si="8"/>
        <v>111577.24029166668</v>
      </c>
      <c r="N92" s="428">
        <f t="shared" si="8"/>
        <v>54.317633333333333</v>
      </c>
      <c r="O92" s="428">
        <f t="shared" si="8"/>
        <v>178.62309999999999</v>
      </c>
      <c r="P92" s="428">
        <f t="shared" si="8"/>
        <v>159.28459000000001</v>
      </c>
      <c r="Q92" s="428">
        <f t="shared" si="8"/>
        <v>337.86733000000004</v>
      </c>
      <c r="R92" s="428">
        <f t="shared" si="8"/>
        <v>430.86993000000035</v>
      </c>
      <c r="S92" s="428">
        <f t="shared" si="8"/>
        <v>354.60318999999993</v>
      </c>
      <c r="T92" s="428">
        <f t="shared" si="8"/>
        <v>51260.084333333361</v>
      </c>
      <c r="U92" s="428">
        <f t="shared" si="8"/>
        <v>0</v>
      </c>
      <c r="V92" s="428">
        <f t="shared" si="8"/>
        <v>0</v>
      </c>
      <c r="W92" s="428">
        <f t="shared" si="8"/>
        <v>0</v>
      </c>
      <c r="X92" s="428">
        <f t="shared" si="8"/>
        <v>0</v>
      </c>
      <c r="Y92" s="428">
        <f t="shared" si="8"/>
        <v>-0.27415302259886731</v>
      </c>
      <c r="Z92" s="428">
        <f t="shared" si="8"/>
        <v>0</v>
      </c>
      <c r="AA92" s="428">
        <f t="shared" si="8"/>
        <v>24021.654105000001</v>
      </c>
      <c r="AB92" s="428">
        <f t="shared" si="8"/>
        <v>655.59755000000007</v>
      </c>
      <c r="AC92" s="428">
        <f t="shared" si="8"/>
        <v>20631.3799766667</v>
      </c>
      <c r="AD92" s="428">
        <f t="shared" si="8"/>
        <v>0</v>
      </c>
      <c r="AE92" s="428">
        <f t="shared" si="8"/>
        <v>0</v>
      </c>
      <c r="AF92" s="428">
        <f t="shared" si="8"/>
        <v>2.5416666666667091E-2</v>
      </c>
      <c r="AG92" s="428">
        <f t="shared" si="8"/>
        <v>29753.799611666698</v>
      </c>
      <c r="AH92" s="428">
        <f t="shared" si="8"/>
        <v>0</v>
      </c>
      <c r="AI92" s="428">
        <f t="shared" si="8"/>
        <v>70947.132878333301</v>
      </c>
      <c r="AJ92" s="428">
        <f t="shared" si="8"/>
        <v>5800.1356166666701</v>
      </c>
      <c r="AK92" s="428">
        <f t="shared" si="8"/>
        <v>0</v>
      </c>
      <c r="AL92" s="428">
        <f t="shared" si="8"/>
        <v>0</v>
      </c>
      <c r="AM92" s="428">
        <f t="shared" si="8"/>
        <v>5200.5805600000003</v>
      </c>
      <c r="AN92" s="428">
        <f t="shared" si="8"/>
        <v>24499.2787833334</v>
      </c>
      <c r="AO92" s="428">
        <f t="shared" si="8"/>
        <v>2203.8600659999902</v>
      </c>
      <c r="AP92" s="428">
        <f t="shared" si="8"/>
        <v>0</v>
      </c>
      <c r="AQ92" s="428">
        <f t="shared" si="8"/>
        <v>0</v>
      </c>
      <c r="AR92" s="428">
        <f t="shared" si="8"/>
        <v>32311.758239999999</v>
      </c>
      <c r="AS92" s="428">
        <f t="shared" si="8"/>
        <v>7521.40167878786</v>
      </c>
      <c r="AT92" s="428">
        <f t="shared" si="8"/>
        <v>1441.0118216666699</v>
      </c>
      <c r="AU92" s="428">
        <f t="shared" si="8"/>
        <v>1733.03462500003</v>
      </c>
      <c r="AV92" s="428">
        <f t="shared" si="8"/>
        <v>14025.70982</v>
      </c>
      <c r="AW92" s="428">
        <f t="shared" si="8"/>
        <v>19699.134168333301</v>
      </c>
      <c r="AX92" s="428">
        <f t="shared" si="8"/>
        <v>249.39672999999999</v>
      </c>
      <c r="AY92" s="428">
        <f t="shared" si="8"/>
        <v>1628.7556300000001</v>
      </c>
      <c r="AZ92" s="428">
        <f t="shared" si="8"/>
        <v>1904.0496600000001</v>
      </c>
      <c r="BA92" s="428">
        <f t="shared" si="8"/>
        <v>10448.599120000001</v>
      </c>
      <c r="BB92" s="428">
        <f t="shared" si="8"/>
        <v>17.65053</v>
      </c>
      <c r="BC92" s="428">
        <f t="shared" si="8"/>
        <v>0</v>
      </c>
      <c r="BD92" s="428">
        <f t="shared" si="8"/>
        <v>12.653359999999999</v>
      </c>
      <c r="BE92" s="428">
        <f t="shared" si="8"/>
        <v>8.3040000000000003E-2</v>
      </c>
      <c r="BF92" s="428">
        <f t="shared" si="8"/>
        <v>4.0129999999999999E-2</v>
      </c>
      <c r="BG92" s="428">
        <f t="shared" si="8"/>
        <v>15.243980000000001</v>
      </c>
      <c r="BH92" s="428">
        <f t="shared" si="8"/>
        <v>0</v>
      </c>
      <c r="BI92" s="428">
        <f t="shared" si="8"/>
        <v>0</v>
      </c>
      <c r="BJ92" s="428">
        <f t="shared" si="8"/>
        <v>26.806889999999999</v>
      </c>
      <c r="BK92" s="428">
        <f t="shared" si="8"/>
        <v>0.16966000000000001</v>
      </c>
      <c r="BL92" s="428">
        <f t="shared" si="8"/>
        <v>294.89262000000002</v>
      </c>
      <c r="BM92" s="428">
        <f t="shared" si="8"/>
        <v>437.96316999999999</v>
      </c>
      <c r="BN92" s="428">
        <f t="shared" si="8"/>
        <v>526.36212999999998</v>
      </c>
      <c r="BO92" s="428">
        <f t="shared" si="8"/>
        <v>278.82470999999998</v>
      </c>
      <c r="BP92" s="428">
        <f t="shared" si="8"/>
        <v>0.10561999999999999</v>
      </c>
      <c r="BQ92" s="428">
        <f t="shared" si="8"/>
        <v>3.2643499999999999</v>
      </c>
      <c r="BR92" s="428">
        <f t="shared" si="8"/>
        <v>7.7106199999999996</v>
      </c>
      <c r="BS92" s="428">
        <f t="shared" si="8"/>
        <v>7.0980100000000004</v>
      </c>
      <c r="BT92" s="428">
        <f>SUMIF($G$93:$G$123,$G92,BT$93:BT$123)</f>
        <v>7.0164600000000004</v>
      </c>
      <c r="BU92" s="428">
        <f t="shared" si="9"/>
        <v>0</v>
      </c>
      <c r="BV92" s="428">
        <f t="shared" si="9"/>
        <v>1.005E-2</v>
      </c>
      <c r="BW92" s="428">
        <f t="shared" si="9"/>
        <v>498.15521833333298</v>
      </c>
      <c r="BX92" s="428">
        <f t="shared" si="9"/>
        <v>579.07239000000004</v>
      </c>
      <c r="BY92" s="428">
        <f t="shared" si="9"/>
        <v>462.41800999999998</v>
      </c>
      <c r="BZ92" s="597"/>
      <c r="CA92" s="442"/>
      <c r="CB92" s="325" t="s">
        <v>639</v>
      </c>
      <c r="CC92" s="455"/>
    </row>
    <row r="93" spans="1:81" ht="45" hidden="1" x14ac:dyDescent="0.15">
      <c r="B93" s="761" t="s">
        <v>417</v>
      </c>
      <c r="F93" s="425" t="str">
        <f>B93</f>
        <v>10.0</v>
      </c>
      <c r="G93" s="538"/>
      <c r="H93" s="408" t="s">
        <v>424</v>
      </c>
      <c r="I93" s="428">
        <f t="shared" ref="I93:AN93" si="10">SUM(I94:I97)</f>
        <v>0</v>
      </c>
      <c r="J93" s="428">
        <f t="shared" si="10"/>
        <v>0</v>
      </c>
      <c r="K93" s="428">
        <f t="shared" si="10"/>
        <v>0</v>
      </c>
      <c r="L93" s="428">
        <f t="shared" si="10"/>
        <v>0</v>
      </c>
      <c r="M93" s="428">
        <f t="shared" si="10"/>
        <v>0</v>
      </c>
      <c r="N93" s="428">
        <f t="shared" si="10"/>
        <v>0</v>
      </c>
      <c r="O93" s="428">
        <f t="shared" si="10"/>
        <v>0</v>
      </c>
      <c r="P93" s="428">
        <f t="shared" si="10"/>
        <v>0</v>
      </c>
      <c r="Q93" s="428">
        <f t="shared" si="10"/>
        <v>0</v>
      </c>
      <c r="R93" s="428">
        <f t="shared" si="10"/>
        <v>0</v>
      </c>
      <c r="S93" s="428">
        <f t="shared" si="10"/>
        <v>0</v>
      </c>
      <c r="T93" s="428">
        <f t="shared" si="10"/>
        <v>0</v>
      </c>
      <c r="U93" s="428">
        <f t="shared" si="10"/>
        <v>0</v>
      </c>
      <c r="V93" s="428">
        <f t="shared" si="10"/>
        <v>0</v>
      </c>
      <c r="W93" s="428">
        <f t="shared" si="10"/>
        <v>0</v>
      </c>
      <c r="X93" s="428">
        <f t="shared" si="10"/>
        <v>0</v>
      </c>
      <c r="Y93" s="428">
        <f t="shared" si="10"/>
        <v>0</v>
      </c>
      <c r="Z93" s="428">
        <f t="shared" si="10"/>
        <v>0</v>
      </c>
      <c r="AA93" s="428">
        <f t="shared" si="10"/>
        <v>0</v>
      </c>
      <c r="AB93" s="428">
        <f t="shared" si="10"/>
        <v>0</v>
      </c>
      <c r="AC93" s="428">
        <f t="shared" si="10"/>
        <v>0</v>
      </c>
      <c r="AD93" s="428">
        <f t="shared" si="10"/>
        <v>0</v>
      </c>
      <c r="AE93" s="428">
        <f t="shared" si="10"/>
        <v>0</v>
      </c>
      <c r="AF93" s="428">
        <f t="shared" si="10"/>
        <v>0</v>
      </c>
      <c r="AG93" s="428">
        <f t="shared" si="10"/>
        <v>0</v>
      </c>
      <c r="AH93" s="428">
        <f t="shared" si="10"/>
        <v>0</v>
      </c>
      <c r="AI93" s="428">
        <f t="shared" si="10"/>
        <v>0</v>
      </c>
      <c r="AJ93" s="428">
        <f t="shared" si="10"/>
        <v>0</v>
      </c>
      <c r="AK93" s="428">
        <f t="shared" si="10"/>
        <v>0</v>
      </c>
      <c r="AL93" s="428">
        <f t="shared" si="10"/>
        <v>0</v>
      </c>
      <c r="AM93" s="428">
        <f t="shared" si="10"/>
        <v>0</v>
      </c>
      <c r="AN93" s="428">
        <f t="shared" si="10"/>
        <v>0</v>
      </c>
      <c r="AO93" s="428">
        <f t="shared" ref="AO93:BT93" si="11">SUM(AO94:AO97)</f>
        <v>0</v>
      </c>
      <c r="AP93" s="428">
        <f t="shared" si="11"/>
        <v>0</v>
      </c>
      <c r="AQ93" s="428">
        <f t="shared" si="11"/>
        <v>0</v>
      </c>
      <c r="AR93" s="428">
        <f t="shared" si="11"/>
        <v>0</v>
      </c>
      <c r="AS93" s="428">
        <f t="shared" si="11"/>
        <v>0</v>
      </c>
      <c r="AT93" s="428">
        <f t="shared" si="11"/>
        <v>0</v>
      </c>
      <c r="AU93" s="428">
        <f t="shared" si="11"/>
        <v>0</v>
      </c>
      <c r="AV93" s="428">
        <f t="shared" si="11"/>
        <v>0</v>
      </c>
      <c r="AW93" s="428">
        <f t="shared" si="11"/>
        <v>0</v>
      </c>
      <c r="AX93" s="428">
        <f t="shared" si="11"/>
        <v>0</v>
      </c>
      <c r="AY93" s="428">
        <f t="shared" si="11"/>
        <v>0</v>
      </c>
      <c r="AZ93" s="428">
        <f t="shared" si="11"/>
        <v>0</v>
      </c>
      <c r="BA93" s="428">
        <f t="shared" si="11"/>
        <v>0</v>
      </c>
      <c r="BB93" s="428">
        <f t="shared" si="11"/>
        <v>0</v>
      </c>
      <c r="BC93" s="428">
        <f t="shared" si="11"/>
        <v>0</v>
      </c>
      <c r="BD93" s="428">
        <f t="shared" si="11"/>
        <v>0</v>
      </c>
      <c r="BE93" s="428">
        <f t="shared" si="11"/>
        <v>0</v>
      </c>
      <c r="BF93" s="428">
        <f t="shared" si="11"/>
        <v>0</v>
      </c>
      <c r="BG93" s="428">
        <f t="shared" si="11"/>
        <v>0</v>
      </c>
      <c r="BH93" s="428">
        <f t="shared" si="11"/>
        <v>0</v>
      </c>
      <c r="BI93" s="428">
        <f t="shared" si="11"/>
        <v>0</v>
      </c>
      <c r="BJ93" s="428">
        <f t="shared" si="11"/>
        <v>0</v>
      </c>
      <c r="BK93" s="428">
        <f t="shared" si="11"/>
        <v>0</v>
      </c>
      <c r="BL93" s="428">
        <f t="shared" si="11"/>
        <v>0</v>
      </c>
      <c r="BM93" s="428">
        <f t="shared" si="11"/>
        <v>0</v>
      </c>
      <c r="BN93" s="428">
        <f t="shared" si="11"/>
        <v>0</v>
      </c>
      <c r="BO93" s="428">
        <f t="shared" si="11"/>
        <v>0</v>
      </c>
      <c r="BP93" s="428">
        <f t="shared" si="11"/>
        <v>0</v>
      </c>
      <c r="BQ93" s="428">
        <f t="shared" si="11"/>
        <v>0</v>
      </c>
      <c r="BR93" s="428">
        <f t="shared" si="11"/>
        <v>0</v>
      </c>
      <c r="BS93" s="428">
        <f t="shared" si="11"/>
        <v>0</v>
      </c>
      <c r="BT93" s="428">
        <f t="shared" si="11"/>
        <v>0</v>
      </c>
      <c r="BU93" s="428">
        <f>SUM(BU94:BU97)</f>
        <v>0</v>
      </c>
      <c r="BV93" s="428">
        <f>SUM(BV94:BV97)</f>
        <v>0</v>
      </c>
      <c r="BW93" s="428">
        <f>SUM(BW94:BW97)</f>
        <v>0</v>
      </c>
      <c r="BX93" s="428">
        <f>SUM(BX94:BX97)</f>
        <v>0</v>
      </c>
      <c r="BY93" s="428">
        <f>SUM(BY94:BY97)</f>
        <v>0</v>
      </c>
      <c r="BZ93" s="597">
        <f>G93</f>
        <v>0</v>
      </c>
      <c r="CA93" s="442"/>
      <c r="CB93" s="325" t="s">
        <v>635</v>
      </c>
      <c r="CC93" s="455"/>
    </row>
    <row r="94" spans="1:81" ht="18.75" hidden="1" x14ac:dyDescent="0.15">
      <c r="A94" s="346"/>
      <c r="B94" s="761"/>
      <c r="F94" s="439" t="str">
        <f>B93&amp;".1"</f>
        <v>10.0.1</v>
      </c>
      <c r="G94" s="534" t="s">
        <v>57</v>
      </c>
      <c r="H94" s="408" t="s">
        <v>424</v>
      </c>
      <c r="I94" s="504"/>
      <c r="J94" s="504"/>
      <c r="K94" s="504"/>
      <c r="L94" s="504"/>
      <c r="M94" s="504"/>
      <c r="N94" s="504"/>
      <c r="O94" s="504"/>
      <c r="P94" s="504"/>
      <c r="Q94" s="504"/>
      <c r="R94" s="504"/>
      <c r="S94" s="504"/>
      <c r="T94" s="50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c r="BE94" s="504"/>
      <c r="BF94" s="504"/>
      <c r="BG94" s="504"/>
      <c r="BH94" s="504"/>
      <c r="BI94" s="504"/>
      <c r="BJ94" s="504"/>
      <c r="BK94" s="504"/>
      <c r="BL94" s="504"/>
      <c r="BM94" s="504"/>
      <c r="BN94" s="504"/>
      <c r="BO94" s="504"/>
      <c r="BP94" s="504"/>
      <c r="BQ94" s="504"/>
      <c r="BR94" s="504"/>
      <c r="BS94" s="504"/>
      <c r="BT94" s="504"/>
      <c r="BU94" s="504"/>
      <c r="BV94" s="504"/>
      <c r="BW94" s="504"/>
      <c r="BX94" s="504"/>
      <c r="BY94" s="504"/>
      <c r="BZ94" s="597"/>
      <c r="CA94" s="442"/>
      <c r="CB94" s="325"/>
      <c r="CC94" s="455"/>
    </row>
    <row r="95" spans="1:81" ht="18.75" hidden="1" x14ac:dyDescent="0.15">
      <c r="B95" s="761"/>
      <c r="F95" s="439" t="str">
        <f>B93&amp;".2"</f>
        <v>10.0.2</v>
      </c>
      <c r="G95" s="534" t="s">
        <v>58</v>
      </c>
      <c r="H95" s="408" t="s">
        <v>424</v>
      </c>
      <c r="I95" s="504"/>
      <c r="J95" s="504"/>
      <c r="K95" s="504"/>
      <c r="L95" s="504"/>
      <c r="M95" s="504"/>
      <c r="N95" s="504"/>
      <c r="O95" s="504"/>
      <c r="P95" s="504"/>
      <c r="Q95" s="504"/>
      <c r="R95" s="504"/>
      <c r="S95" s="504"/>
      <c r="T95" s="504"/>
      <c r="U95" s="504"/>
      <c r="V95" s="504"/>
      <c r="W95" s="504"/>
      <c r="X95" s="504"/>
      <c r="Y95" s="504"/>
      <c r="Z95" s="504"/>
      <c r="AA95" s="504"/>
      <c r="AB95" s="504"/>
      <c r="AC95" s="504"/>
      <c r="AD95" s="504"/>
      <c r="AE95" s="504"/>
      <c r="AF95" s="504"/>
      <c r="AG95" s="504"/>
      <c r="AH95" s="504"/>
      <c r="AI95" s="504"/>
      <c r="AJ95" s="504"/>
      <c r="AK95" s="504"/>
      <c r="AL95" s="504"/>
      <c r="AM95" s="504"/>
      <c r="AN95" s="504"/>
      <c r="AO95" s="504"/>
      <c r="AP95" s="504"/>
      <c r="AQ95" s="504"/>
      <c r="AR95" s="504"/>
      <c r="AS95" s="504"/>
      <c r="AT95" s="504"/>
      <c r="AU95" s="504"/>
      <c r="AV95" s="504"/>
      <c r="AW95" s="504"/>
      <c r="AX95" s="504"/>
      <c r="AY95" s="504"/>
      <c r="AZ95" s="504"/>
      <c r="BA95" s="504"/>
      <c r="BB95" s="504"/>
      <c r="BC95" s="504"/>
      <c r="BD95" s="504"/>
      <c r="BE95" s="504"/>
      <c r="BF95" s="504"/>
      <c r="BG95" s="504"/>
      <c r="BH95" s="504"/>
      <c r="BI95" s="504"/>
      <c r="BJ95" s="504"/>
      <c r="BK95" s="504"/>
      <c r="BL95" s="504"/>
      <c r="BM95" s="504"/>
      <c r="BN95" s="504"/>
      <c r="BO95" s="504"/>
      <c r="BP95" s="504"/>
      <c r="BQ95" s="504"/>
      <c r="BR95" s="504"/>
      <c r="BS95" s="504"/>
      <c r="BT95" s="504"/>
      <c r="BU95" s="504"/>
      <c r="BV95" s="504"/>
      <c r="BW95" s="504"/>
      <c r="BX95" s="504"/>
      <c r="BY95" s="504"/>
      <c r="BZ95" s="597"/>
      <c r="CA95" s="442"/>
      <c r="CB95" s="325"/>
      <c r="CC95" s="455"/>
    </row>
    <row r="96" spans="1:81" ht="18.75" hidden="1" x14ac:dyDescent="0.15">
      <c r="B96" s="761"/>
      <c r="F96" s="439" t="str">
        <f>B93&amp;".3"</f>
        <v>10.0.3</v>
      </c>
      <c r="G96" s="534" t="s">
        <v>59</v>
      </c>
      <c r="H96" s="408" t="s">
        <v>424</v>
      </c>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504"/>
      <c r="AY96" s="504"/>
      <c r="AZ96" s="504"/>
      <c r="BA96" s="504"/>
      <c r="BB96" s="504"/>
      <c r="BC96" s="504"/>
      <c r="BD96" s="504"/>
      <c r="BE96" s="504"/>
      <c r="BF96" s="504"/>
      <c r="BG96" s="504"/>
      <c r="BH96" s="504"/>
      <c r="BI96" s="504"/>
      <c r="BJ96" s="504"/>
      <c r="BK96" s="504"/>
      <c r="BL96" s="504"/>
      <c r="BM96" s="504"/>
      <c r="BN96" s="504"/>
      <c r="BO96" s="504"/>
      <c r="BP96" s="504"/>
      <c r="BQ96" s="504"/>
      <c r="BR96" s="504"/>
      <c r="BS96" s="504"/>
      <c r="BT96" s="504"/>
      <c r="BU96" s="504"/>
      <c r="BV96" s="504"/>
      <c r="BW96" s="504"/>
      <c r="BX96" s="504"/>
      <c r="BY96" s="504"/>
      <c r="BZ96" s="597"/>
      <c r="CA96" s="442"/>
      <c r="CB96" s="325"/>
      <c r="CC96" s="455"/>
    </row>
    <row r="97" spans="1:81" ht="18.75" hidden="1" x14ac:dyDescent="0.15">
      <c r="B97" s="761"/>
      <c r="F97" s="439" t="str">
        <f>B93&amp;".4"</f>
        <v>10.0.4</v>
      </c>
      <c r="G97" s="534" t="s">
        <v>60</v>
      </c>
      <c r="H97" s="408" t="s">
        <v>424</v>
      </c>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c r="AW97" s="504"/>
      <c r="AX97" s="504"/>
      <c r="AY97" s="504"/>
      <c r="AZ97" s="504"/>
      <c r="BA97" s="504"/>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97"/>
      <c r="CA97" s="442"/>
      <c r="CB97" s="325"/>
      <c r="CC97" s="455"/>
    </row>
    <row r="98" spans="1:81" ht="45" x14ac:dyDescent="0.15">
      <c r="B98" s="761" t="s">
        <v>418</v>
      </c>
      <c r="E98" s="169"/>
      <c r="F98" s="425" t="str">
        <f>B98</f>
        <v>10.1</v>
      </c>
      <c r="G98" s="538" t="s">
        <v>602</v>
      </c>
      <c r="H98" s="408" t="s">
        <v>424</v>
      </c>
      <c r="I98" s="428">
        <f t="shared" ref="I98:AN98" si="12">SUM(I99:I102)</f>
        <v>174246.10241491528</v>
      </c>
      <c r="J98" s="428">
        <f t="shared" si="12"/>
        <v>0</v>
      </c>
      <c r="K98" s="428">
        <f t="shared" si="12"/>
        <v>0</v>
      </c>
      <c r="L98" s="428">
        <f t="shared" si="12"/>
        <v>2.0708200000000003</v>
      </c>
      <c r="M98" s="428">
        <f t="shared" si="12"/>
        <v>112931.30470000001</v>
      </c>
      <c r="N98" s="428">
        <f t="shared" si="12"/>
        <v>6306.5381849152564</v>
      </c>
      <c r="O98" s="428">
        <f t="shared" si="12"/>
        <v>480.29909999999995</v>
      </c>
      <c r="P98" s="428">
        <f t="shared" si="12"/>
        <v>271.46283</v>
      </c>
      <c r="Q98" s="428">
        <f t="shared" si="12"/>
        <v>529.74863000000005</v>
      </c>
      <c r="R98" s="428">
        <f t="shared" si="12"/>
        <v>901.89303000000041</v>
      </c>
      <c r="S98" s="428">
        <f t="shared" si="12"/>
        <v>716.8314499999999</v>
      </c>
      <c r="T98" s="428">
        <f t="shared" si="12"/>
        <v>52105.953670000032</v>
      </c>
      <c r="U98" s="428">
        <f t="shared" si="12"/>
        <v>0</v>
      </c>
      <c r="V98" s="428">
        <f t="shared" si="12"/>
        <v>0</v>
      </c>
      <c r="W98" s="428">
        <f t="shared" si="12"/>
        <v>0</v>
      </c>
      <c r="X98" s="428">
        <f t="shared" si="12"/>
        <v>0</v>
      </c>
      <c r="Y98" s="428">
        <f t="shared" si="12"/>
        <v>0</v>
      </c>
      <c r="Z98" s="428">
        <f t="shared" si="12"/>
        <v>0</v>
      </c>
      <c r="AA98" s="428">
        <f t="shared" si="12"/>
        <v>0</v>
      </c>
      <c r="AB98" s="428">
        <f t="shared" si="12"/>
        <v>0</v>
      </c>
      <c r="AC98" s="428">
        <f t="shared" si="12"/>
        <v>0</v>
      </c>
      <c r="AD98" s="428">
        <f t="shared" si="12"/>
        <v>0</v>
      </c>
      <c r="AE98" s="428">
        <f t="shared" si="12"/>
        <v>0</v>
      </c>
      <c r="AF98" s="428">
        <f t="shared" si="12"/>
        <v>0</v>
      </c>
      <c r="AG98" s="428">
        <f t="shared" si="12"/>
        <v>0</v>
      </c>
      <c r="AH98" s="428">
        <f t="shared" si="12"/>
        <v>0</v>
      </c>
      <c r="AI98" s="428">
        <f t="shared" si="12"/>
        <v>0</v>
      </c>
      <c r="AJ98" s="428">
        <f t="shared" si="12"/>
        <v>0</v>
      </c>
      <c r="AK98" s="428">
        <f t="shared" si="12"/>
        <v>0</v>
      </c>
      <c r="AL98" s="428">
        <f t="shared" si="12"/>
        <v>0</v>
      </c>
      <c r="AM98" s="428">
        <f t="shared" si="12"/>
        <v>0</v>
      </c>
      <c r="AN98" s="428">
        <f t="shared" si="12"/>
        <v>0</v>
      </c>
      <c r="AO98" s="428">
        <f t="shared" ref="AO98:BT98" si="13">SUM(AO99:AO102)</f>
        <v>0</v>
      </c>
      <c r="AP98" s="428">
        <f t="shared" si="13"/>
        <v>0</v>
      </c>
      <c r="AQ98" s="428">
        <f t="shared" si="13"/>
        <v>0</v>
      </c>
      <c r="AR98" s="428">
        <f t="shared" si="13"/>
        <v>0</v>
      </c>
      <c r="AS98" s="428">
        <f t="shared" si="13"/>
        <v>0</v>
      </c>
      <c r="AT98" s="428">
        <f t="shared" si="13"/>
        <v>0</v>
      </c>
      <c r="AU98" s="428">
        <f t="shared" si="13"/>
        <v>0</v>
      </c>
      <c r="AV98" s="428">
        <f t="shared" si="13"/>
        <v>0</v>
      </c>
      <c r="AW98" s="428">
        <f t="shared" si="13"/>
        <v>0</v>
      </c>
      <c r="AX98" s="428">
        <f t="shared" si="13"/>
        <v>0</v>
      </c>
      <c r="AY98" s="428">
        <f t="shared" si="13"/>
        <v>0</v>
      </c>
      <c r="AZ98" s="428">
        <f t="shared" si="13"/>
        <v>0</v>
      </c>
      <c r="BA98" s="428">
        <f t="shared" si="13"/>
        <v>0</v>
      </c>
      <c r="BB98" s="428">
        <f t="shared" si="13"/>
        <v>0</v>
      </c>
      <c r="BC98" s="428">
        <f t="shared" si="13"/>
        <v>0</v>
      </c>
      <c r="BD98" s="428">
        <f t="shared" si="13"/>
        <v>0</v>
      </c>
      <c r="BE98" s="428">
        <f t="shared" si="13"/>
        <v>0</v>
      </c>
      <c r="BF98" s="428">
        <f t="shared" si="13"/>
        <v>0</v>
      </c>
      <c r="BG98" s="428">
        <f t="shared" si="13"/>
        <v>0</v>
      </c>
      <c r="BH98" s="428">
        <f t="shared" si="13"/>
        <v>0</v>
      </c>
      <c r="BI98" s="428">
        <f t="shared" si="13"/>
        <v>0</v>
      </c>
      <c r="BJ98" s="428">
        <f t="shared" si="13"/>
        <v>0</v>
      </c>
      <c r="BK98" s="428">
        <f t="shared" si="13"/>
        <v>0</v>
      </c>
      <c r="BL98" s="428">
        <f t="shared" si="13"/>
        <v>0</v>
      </c>
      <c r="BM98" s="428">
        <f t="shared" si="13"/>
        <v>0</v>
      </c>
      <c r="BN98" s="428">
        <f t="shared" si="13"/>
        <v>0</v>
      </c>
      <c r="BO98" s="428">
        <f t="shared" si="13"/>
        <v>0</v>
      </c>
      <c r="BP98" s="428">
        <f t="shared" si="13"/>
        <v>0</v>
      </c>
      <c r="BQ98" s="428">
        <f t="shared" si="13"/>
        <v>0</v>
      </c>
      <c r="BR98" s="428">
        <f t="shared" si="13"/>
        <v>0</v>
      </c>
      <c r="BS98" s="428">
        <f t="shared" si="13"/>
        <v>0</v>
      </c>
      <c r="BT98" s="428">
        <f t="shared" si="13"/>
        <v>0</v>
      </c>
      <c r="BU98" s="428">
        <f>SUM(BU99:BU102)</f>
        <v>0</v>
      </c>
      <c r="BV98" s="428">
        <f>SUM(BV99:BV102)</f>
        <v>0</v>
      </c>
      <c r="BW98" s="428">
        <f>SUM(BW99:BW102)</f>
        <v>0</v>
      </c>
      <c r="BX98" s="428">
        <f>SUM(BX99:BX102)</f>
        <v>0</v>
      </c>
      <c r="BY98" s="428">
        <f>SUM(BY99:BY102)</f>
        <v>0</v>
      </c>
      <c r="BZ98" s="598" t="str">
        <f>G98</f>
        <v>плата за подключение (технологическое присоединение)</v>
      </c>
      <c r="CA98" s="535"/>
      <c r="CB98" s="548" t="s">
        <v>635</v>
      </c>
      <c r="CC98" s="455"/>
    </row>
    <row r="99" spans="1:81" ht="18.75" x14ac:dyDescent="0.15">
      <c r="B99" s="761"/>
      <c r="F99" s="439" t="str">
        <f>B98&amp;".1"</f>
        <v>10.1.1</v>
      </c>
      <c r="G99" s="534" t="s">
        <v>57</v>
      </c>
      <c r="H99" s="408" t="s">
        <v>424</v>
      </c>
      <c r="I99" s="504">
        <f>SUM(K99:BY99)</f>
        <v>472.89726661016948</v>
      </c>
      <c r="J99" s="504"/>
      <c r="K99" s="504">
        <v>0</v>
      </c>
      <c r="L99" s="504">
        <v>0.82828000000000013</v>
      </c>
      <c r="M99" s="504">
        <v>313.80680833333332</v>
      </c>
      <c r="N99" s="504">
        <v>158.26217827683618</v>
      </c>
      <c r="O99" s="504">
        <v>0</v>
      </c>
      <c r="P99" s="504">
        <v>0</v>
      </c>
      <c r="Q99" s="504">
        <v>0</v>
      </c>
      <c r="R99" s="504">
        <v>0</v>
      </c>
      <c r="S99" s="504">
        <v>0</v>
      </c>
      <c r="T99" s="504">
        <v>0</v>
      </c>
      <c r="U99" s="504">
        <v>0</v>
      </c>
      <c r="V99" s="504">
        <v>0</v>
      </c>
      <c r="W99" s="504">
        <v>0</v>
      </c>
      <c r="X99" s="504">
        <v>0</v>
      </c>
      <c r="Y99" s="504">
        <v>0</v>
      </c>
      <c r="Z99" s="504">
        <v>0</v>
      </c>
      <c r="AA99" s="504">
        <v>0</v>
      </c>
      <c r="AB99" s="504">
        <v>0</v>
      </c>
      <c r="AC99" s="504">
        <v>0</v>
      </c>
      <c r="AD99" s="504">
        <v>0</v>
      </c>
      <c r="AE99" s="504">
        <v>0</v>
      </c>
      <c r="AF99" s="504">
        <v>0</v>
      </c>
      <c r="AG99" s="504">
        <v>0</v>
      </c>
      <c r="AH99" s="504">
        <v>0</v>
      </c>
      <c r="AI99" s="504">
        <v>0</v>
      </c>
      <c r="AJ99" s="504">
        <v>0</v>
      </c>
      <c r="AK99" s="504">
        <v>0</v>
      </c>
      <c r="AL99" s="504">
        <v>0</v>
      </c>
      <c r="AM99" s="504">
        <v>0</v>
      </c>
      <c r="AN99" s="504">
        <v>0</v>
      </c>
      <c r="AO99" s="504">
        <v>0</v>
      </c>
      <c r="AP99" s="504">
        <v>0</v>
      </c>
      <c r="AQ99" s="504">
        <v>0</v>
      </c>
      <c r="AR99" s="504">
        <v>0</v>
      </c>
      <c r="AS99" s="504">
        <v>0</v>
      </c>
      <c r="AT99" s="504">
        <v>0</v>
      </c>
      <c r="AU99" s="504">
        <v>0</v>
      </c>
      <c r="AV99" s="504">
        <v>0</v>
      </c>
      <c r="AW99" s="504">
        <v>0</v>
      </c>
      <c r="AX99" s="504">
        <v>0</v>
      </c>
      <c r="AY99" s="504">
        <v>0</v>
      </c>
      <c r="AZ99" s="504">
        <v>0</v>
      </c>
      <c r="BA99" s="504">
        <v>0</v>
      </c>
      <c r="BB99" s="504">
        <v>0</v>
      </c>
      <c r="BC99" s="504">
        <v>0</v>
      </c>
      <c r="BD99" s="504">
        <v>0</v>
      </c>
      <c r="BE99" s="504">
        <v>0</v>
      </c>
      <c r="BF99" s="504">
        <v>0</v>
      </c>
      <c r="BG99" s="504">
        <v>0</v>
      </c>
      <c r="BH99" s="504">
        <v>0</v>
      </c>
      <c r="BI99" s="504">
        <v>0</v>
      </c>
      <c r="BJ99" s="504">
        <v>0</v>
      </c>
      <c r="BK99" s="504">
        <v>0</v>
      </c>
      <c r="BL99" s="504">
        <v>0</v>
      </c>
      <c r="BM99" s="504">
        <v>0</v>
      </c>
      <c r="BN99" s="504">
        <v>0</v>
      </c>
      <c r="BO99" s="504">
        <v>0</v>
      </c>
      <c r="BP99" s="504">
        <v>0</v>
      </c>
      <c r="BQ99" s="504">
        <v>0</v>
      </c>
      <c r="BR99" s="504">
        <v>0</v>
      </c>
      <c r="BS99" s="504">
        <v>0</v>
      </c>
      <c r="BT99" s="504">
        <v>0</v>
      </c>
      <c r="BU99" s="504">
        <v>0</v>
      </c>
      <c r="BV99" s="504">
        <v>0</v>
      </c>
      <c r="BW99" s="504">
        <v>0</v>
      </c>
      <c r="BX99" s="504">
        <v>0</v>
      </c>
      <c r="BY99" s="504">
        <v>0</v>
      </c>
      <c r="BZ99" s="597"/>
      <c r="CA99" s="442"/>
      <c r="CB99" s="325"/>
      <c r="CC99" s="455"/>
    </row>
    <row r="100" spans="1:81" ht="18.75" x14ac:dyDescent="0.15">
      <c r="B100" s="761"/>
      <c r="F100" s="439" t="str">
        <f>B98&amp;".2"</f>
        <v>10.1.2</v>
      </c>
      <c r="G100" s="534" t="s">
        <v>58</v>
      </c>
      <c r="H100" s="408" t="s">
        <v>424</v>
      </c>
      <c r="I100" s="504">
        <f>SUM(K100:BY100)</f>
        <v>7997.6802522316384</v>
      </c>
      <c r="J100" s="504"/>
      <c r="K100" s="504">
        <v>0</v>
      </c>
      <c r="L100" s="504">
        <v>1.21485</v>
      </c>
      <c r="M100" s="504">
        <v>63.785130000000002</v>
      </c>
      <c r="N100" s="504">
        <v>6025.6544338983067</v>
      </c>
      <c r="O100" s="504">
        <v>298.37726999999995</v>
      </c>
      <c r="P100" s="504">
        <v>111.5193</v>
      </c>
      <c r="Q100" s="504">
        <v>172.42236</v>
      </c>
      <c r="R100" s="504">
        <v>469.27524</v>
      </c>
      <c r="S100" s="504">
        <v>9.8059999999999992</v>
      </c>
      <c r="T100" s="504">
        <v>845.62566833333335</v>
      </c>
      <c r="U100" s="504">
        <v>0</v>
      </c>
      <c r="V100" s="504">
        <v>0</v>
      </c>
      <c r="W100" s="504">
        <v>0</v>
      </c>
      <c r="X100" s="504">
        <v>0</v>
      </c>
      <c r="Y100" s="504">
        <v>0</v>
      </c>
      <c r="Z100" s="504">
        <v>0</v>
      </c>
      <c r="AA100" s="504">
        <v>0</v>
      </c>
      <c r="AB100" s="504">
        <v>0</v>
      </c>
      <c r="AC100" s="504">
        <v>0</v>
      </c>
      <c r="AD100" s="504">
        <v>0</v>
      </c>
      <c r="AE100" s="504">
        <v>0</v>
      </c>
      <c r="AF100" s="504">
        <v>0</v>
      </c>
      <c r="AG100" s="504">
        <v>0</v>
      </c>
      <c r="AH100" s="504">
        <v>0</v>
      </c>
      <c r="AI100" s="504">
        <v>0</v>
      </c>
      <c r="AJ100" s="504">
        <v>0</v>
      </c>
      <c r="AK100" s="504">
        <v>0</v>
      </c>
      <c r="AL100" s="504">
        <v>0</v>
      </c>
      <c r="AM100" s="504">
        <v>0</v>
      </c>
      <c r="AN100" s="504">
        <v>0</v>
      </c>
      <c r="AO100" s="504">
        <v>0</v>
      </c>
      <c r="AP100" s="504">
        <v>0</v>
      </c>
      <c r="AQ100" s="504">
        <v>0</v>
      </c>
      <c r="AR100" s="504">
        <v>0</v>
      </c>
      <c r="AS100" s="504">
        <v>0</v>
      </c>
      <c r="AT100" s="504">
        <v>0</v>
      </c>
      <c r="AU100" s="504">
        <v>0</v>
      </c>
      <c r="AV100" s="504">
        <v>0</v>
      </c>
      <c r="AW100" s="504">
        <v>0</v>
      </c>
      <c r="AX100" s="504">
        <v>0</v>
      </c>
      <c r="AY100" s="504">
        <v>0</v>
      </c>
      <c r="AZ100" s="504">
        <v>0</v>
      </c>
      <c r="BA100" s="504">
        <v>0</v>
      </c>
      <c r="BB100" s="504">
        <v>0</v>
      </c>
      <c r="BC100" s="504">
        <v>0</v>
      </c>
      <c r="BD100" s="504">
        <v>0</v>
      </c>
      <c r="BE100" s="504">
        <v>0</v>
      </c>
      <c r="BF100" s="504">
        <v>0</v>
      </c>
      <c r="BG100" s="504">
        <v>0</v>
      </c>
      <c r="BH100" s="504">
        <v>0</v>
      </c>
      <c r="BI100" s="504">
        <v>0</v>
      </c>
      <c r="BJ100" s="504">
        <v>0</v>
      </c>
      <c r="BK100" s="504">
        <v>0</v>
      </c>
      <c r="BL100" s="504">
        <v>0</v>
      </c>
      <c r="BM100" s="504">
        <v>0</v>
      </c>
      <c r="BN100" s="504">
        <v>0</v>
      </c>
      <c r="BO100" s="504">
        <v>0</v>
      </c>
      <c r="BP100" s="504">
        <v>0</v>
      </c>
      <c r="BQ100" s="504">
        <v>0</v>
      </c>
      <c r="BR100" s="504">
        <v>0</v>
      </c>
      <c r="BS100" s="504">
        <v>0</v>
      </c>
      <c r="BT100" s="504">
        <v>0</v>
      </c>
      <c r="BU100" s="504">
        <v>0</v>
      </c>
      <c r="BV100" s="504">
        <v>0</v>
      </c>
      <c r="BW100" s="504">
        <v>0</v>
      </c>
      <c r="BX100" s="504">
        <v>0</v>
      </c>
      <c r="BY100" s="504">
        <v>0</v>
      </c>
      <c r="BZ100" s="597"/>
      <c r="CA100" s="442"/>
      <c r="CB100" s="325"/>
      <c r="CC100" s="455"/>
    </row>
    <row r="101" spans="1:81" ht="18.75" x14ac:dyDescent="0.15">
      <c r="B101" s="761"/>
      <c r="F101" s="439" t="str">
        <f>B98&amp;".3"</f>
        <v>10.1.3</v>
      </c>
      <c r="G101" s="534" t="s">
        <v>59</v>
      </c>
      <c r="H101" s="408" t="s">
        <v>424</v>
      </c>
      <c r="I101" s="504">
        <f>SUM(K101:BY101)</f>
        <v>1422.6267477401127</v>
      </c>
      <c r="J101" s="504"/>
      <c r="K101" s="504">
        <v>0</v>
      </c>
      <c r="L101" s="504">
        <v>1.9939999999999992E-2</v>
      </c>
      <c r="M101" s="504">
        <v>976.47246999999982</v>
      </c>
      <c r="N101" s="504">
        <v>68.303939406779662</v>
      </c>
      <c r="O101" s="504">
        <v>3.2987299999999995</v>
      </c>
      <c r="P101" s="504">
        <v>0.65894000000000008</v>
      </c>
      <c r="Q101" s="504">
        <v>19.458939999999998</v>
      </c>
      <c r="R101" s="504">
        <v>1.74786</v>
      </c>
      <c r="S101" s="504">
        <v>352.42225999999994</v>
      </c>
      <c r="T101" s="504">
        <v>0.24366833333333332</v>
      </c>
      <c r="U101" s="504">
        <v>0</v>
      </c>
      <c r="V101" s="504">
        <v>0</v>
      </c>
      <c r="W101" s="504">
        <v>0</v>
      </c>
      <c r="X101" s="504">
        <v>0</v>
      </c>
      <c r="Y101" s="504">
        <v>0</v>
      </c>
      <c r="Z101" s="504">
        <v>0</v>
      </c>
      <c r="AA101" s="504">
        <v>0</v>
      </c>
      <c r="AB101" s="504">
        <v>0</v>
      </c>
      <c r="AC101" s="504">
        <v>0</v>
      </c>
      <c r="AD101" s="504">
        <v>0</v>
      </c>
      <c r="AE101" s="504">
        <v>0</v>
      </c>
      <c r="AF101" s="504">
        <v>0</v>
      </c>
      <c r="AG101" s="504">
        <v>0</v>
      </c>
      <c r="AH101" s="504">
        <v>0</v>
      </c>
      <c r="AI101" s="504">
        <v>0</v>
      </c>
      <c r="AJ101" s="504">
        <v>0</v>
      </c>
      <c r="AK101" s="504">
        <v>0</v>
      </c>
      <c r="AL101" s="504">
        <v>0</v>
      </c>
      <c r="AM101" s="504">
        <v>0</v>
      </c>
      <c r="AN101" s="504">
        <v>0</v>
      </c>
      <c r="AO101" s="504">
        <v>0</v>
      </c>
      <c r="AP101" s="504">
        <v>0</v>
      </c>
      <c r="AQ101" s="504">
        <v>0</v>
      </c>
      <c r="AR101" s="504">
        <v>0</v>
      </c>
      <c r="AS101" s="504">
        <v>0</v>
      </c>
      <c r="AT101" s="504">
        <v>0</v>
      </c>
      <c r="AU101" s="504">
        <v>0</v>
      </c>
      <c r="AV101" s="504">
        <v>0</v>
      </c>
      <c r="AW101" s="504">
        <v>0</v>
      </c>
      <c r="AX101" s="504">
        <v>0</v>
      </c>
      <c r="AY101" s="504">
        <v>0</v>
      </c>
      <c r="AZ101" s="504">
        <v>0</v>
      </c>
      <c r="BA101" s="504">
        <v>0</v>
      </c>
      <c r="BB101" s="504">
        <v>0</v>
      </c>
      <c r="BC101" s="504">
        <v>0</v>
      </c>
      <c r="BD101" s="504">
        <v>0</v>
      </c>
      <c r="BE101" s="504">
        <v>0</v>
      </c>
      <c r="BF101" s="504">
        <v>0</v>
      </c>
      <c r="BG101" s="504">
        <v>0</v>
      </c>
      <c r="BH101" s="504">
        <v>0</v>
      </c>
      <c r="BI101" s="504">
        <v>0</v>
      </c>
      <c r="BJ101" s="504">
        <v>0</v>
      </c>
      <c r="BK101" s="504">
        <v>0</v>
      </c>
      <c r="BL101" s="504">
        <v>0</v>
      </c>
      <c r="BM101" s="504">
        <v>0</v>
      </c>
      <c r="BN101" s="504">
        <v>0</v>
      </c>
      <c r="BO101" s="504">
        <v>0</v>
      </c>
      <c r="BP101" s="504">
        <v>0</v>
      </c>
      <c r="BQ101" s="504">
        <v>0</v>
      </c>
      <c r="BR101" s="504">
        <v>0</v>
      </c>
      <c r="BS101" s="504">
        <v>0</v>
      </c>
      <c r="BT101" s="504">
        <v>0</v>
      </c>
      <c r="BU101" s="504">
        <v>0</v>
      </c>
      <c r="BV101" s="504">
        <v>0</v>
      </c>
      <c r="BW101" s="504">
        <v>0</v>
      </c>
      <c r="BX101" s="504">
        <v>0</v>
      </c>
      <c r="BY101" s="504">
        <v>0</v>
      </c>
      <c r="BZ101" s="597"/>
      <c r="CA101" s="442"/>
      <c r="CB101" s="325"/>
      <c r="CC101" s="455"/>
    </row>
    <row r="102" spans="1:81" ht="18.75" x14ac:dyDescent="0.15">
      <c r="B102" s="761"/>
      <c r="F102" s="439" t="str">
        <f>B98&amp;".4"</f>
        <v>10.1.4</v>
      </c>
      <c r="G102" s="534" t="s">
        <v>60</v>
      </c>
      <c r="H102" s="408" t="s">
        <v>424</v>
      </c>
      <c r="I102" s="504">
        <f>SUM(K102:BY102)</f>
        <v>164352.89814833336</v>
      </c>
      <c r="J102" s="504"/>
      <c r="K102" s="504">
        <v>0</v>
      </c>
      <c r="L102" s="504">
        <v>7.7500000000000069E-3</v>
      </c>
      <c r="M102" s="504">
        <v>111577.24029166668</v>
      </c>
      <c r="N102" s="504">
        <v>54.317633333333333</v>
      </c>
      <c r="O102" s="504">
        <v>178.62309999999999</v>
      </c>
      <c r="P102" s="504">
        <v>159.28459000000001</v>
      </c>
      <c r="Q102" s="504">
        <v>337.86733000000004</v>
      </c>
      <c r="R102" s="504">
        <v>430.86993000000035</v>
      </c>
      <c r="S102" s="504">
        <v>354.60318999999993</v>
      </c>
      <c r="T102" s="504">
        <v>51260.084333333361</v>
      </c>
      <c r="U102" s="504">
        <v>0</v>
      </c>
      <c r="V102" s="504">
        <v>0</v>
      </c>
      <c r="W102" s="504">
        <v>0</v>
      </c>
      <c r="X102" s="504">
        <v>0</v>
      </c>
      <c r="Y102" s="504">
        <v>0</v>
      </c>
      <c r="Z102" s="504">
        <v>0</v>
      </c>
      <c r="AA102" s="504">
        <v>0</v>
      </c>
      <c r="AB102" s="504">
        <v>0</v>
      </c>
      <c r="AC102" s="504">
        <v>0</v>
      </c>
      <c r="AD102" s="504">
        <v>0</v>
      </c>
      <c r="AE102" s="504">
        <v>0</v>
      </c>
      <c r="AF102" s="504">
        <v>0</v>
      </c>
      <c r="AG102" s="504">
        <v>0</v>
      </c>
      <c r="AH102" s="504">
        <v>0</v>
      </c>
      <c r="AI102" s="504">
        <v>0</v>
      </c>
      <c r="AJ102" s="504">
        <v>0</v>
      </c>
      <c r="AK102" s="504">
        <v>0</v>
      </c>
      <c r="AL102" s="504">
        <v>0</v>
      </c>
      <c r="AM102" s="504">
        <v>0</v>
      </c>
      <c r="AN102" s="504">
        <v>0</v>
      </c>
      <c r="AO102" s="504">
        <v>0</v>
      </c>
      <c r="AP102" s="504">
        <v>0</v>
      </c>
      <c r="AQ102" s="504">
        <v>0</v>
      </c>
      <c r="AR102" s="504">
        <v>0</v>
      </c>
      <c r="AS102" s="504">
        <v>0</v>
      </c>
      <c r="AT102" s="504">
        <v>0</v>
      </c>
      <c r="AU102" s="504">
        <v>0</v>
      </c>
      <c r="AV102" s="504">
        <v>0</v>
      </c>
      <c r="AW102" s="504">
        <v>0</v>
      </c>
      <c r="AX102" s="504">
        <v>0</v>
      </c>
      <c r="AY102" s="504">
        <v>0</v>
      </c>
      <c r="AZ102" s="504">
        <v>0</v>
      </c>
      <c r="BA102" s="504">
        <v>0</v>
      </c>
      <c r="BB102" s="504">
        <v>0</v>
      </c>
      <c r="BC102" s="504">
        <v>0</v>
      </c>
      <c r="BD102" s="504">
        <v>0</v>
      </c>
      <c r="BE102" s="504">
        <v>0</v>
      </c>
      <c r="BF102" s="504">
        <v>0</v>
      </c>
      <c r="BG102" s="504">
        <v>0</v>
      </c>
      <c r="BH102" s="504">
        <v>0</v>
      </c>
      <c r="BI102" s="504">
        <v>0</v>
      </c>
      <c r="BJ102" s="504">
        <v>0</v>
      </c>
      <c r="BK102" s="504">
        <v>0</v>
      </c>
      <c r="BL102" s="504">
        <v>0</v>
      </c>
      <c r="BM102" s="504">
        <v>0</v>
      </c>
      <c r="BN102" s="504">
        <v>0</v>
      </c>
      <c r="BO102" s="504">
        <v>0</v>
      </c>
      <c r="BP102" s="504">
        <v>0</v>
      </c>
      <c r="BQ102" s="504">
        <v>0</v>
      </c>
      <c r="BR102" s="504">
        <v>0</v>
      </c>
      <c r="BS102" s="504">
        <v>0</v>
      </c>
      <c r="BT102" s="504">
        <v>0</v>
      </c>
      <c r="BU102" s="504">
        <v>0</v>
      </c>
      <c r="BV102" s="504">
        <v>0</v>
      </c>
      <c r="BW102" s="504">
        <v>0</v>
      </c>
      <c r="BX102" s="504">
        <v>0</v>
      </c>
      <c r="BY102" s="504">
        <v>0</v>
      </c>
      <c r="BZ102" s="597"/>
      <c r="CA102" s="442"/>
      <c r="CB102" s="325"/>
      <c r="CC102" s="455"/>
    </row>
    <row r="103" spans="1:81" s="486" customFormat="1" ht="45" x14ac:dyDescent="0.15">
      <c r="A103" s="493"/>
      <c r="B103" s="761" t="s">
        <v>1806</v>
      </c>
      <c r="C103" s="493"/>
      <c r="D103" s="493"/>
      <c r="E103" s="169" t="s">
        <v>1616</v>
      </c>
      <c r="F103" s="496" t="str">
        <f>B103</f>
        <v>10.2</v>
      </c>
      <c r="G103" s="538" t="s">
        <v>595</v>
      </c>
      <c r="H103" s="533" t="s">
        <v>424</v>
      </c>
      <c r="I103" s="428">
        <f t="shared" ref="I103:AN103" si="14">SUM(I104:I107)</f>
        <v>0</v>
      </c>
      <c r="J103" s="428">
        <f t="shared" si="14"/>
        <v>0</v>
      </c>
      <c r="K103" s="428">
        <f t="shared" si="14"/>
        <v>0</v>
      </c>
      <c r="L103" s="428">
        <f t="shared" si="14"/>
        <v>0</v>
      </c>
      <c r="M103" s="428">
        <f t="shared" si="14"/>
        <v>0</v>
      </c>
      <c r="N103" s="428">
        <f t="shared" si="14"/>
        <v>0</v>
      </c>
      <c r="O103" s="428">
        <f t="shared" si="14"/>
        <v>0</v>
      </c>
      <c r="P103" s="428">
        <f t="shared" si="14"/>
        <v>0</v>
      </c>
      <c r="Q103" s="428">
        <f t="shared" si="14"/>
        <v>0</v>
      </c>
      <c r="R103" s="428">
        <f t="shared" si="14"/>
        <v>0</v>
      </c>
      <c r="S103" s="428">
        <f t="shared" si="14"/>
        <v>0</v>
      </c>
      <c r="T103" s="428">
        <f t="shared" si="14"/>
        <v>0</v>
      </c>
      <c r="U103" s="428">
        <f t="shared" si="14"/>
        <v>0</v>
      </c>
      <c r="V103" s="428">
        <f t="shared" si="14"/>
        <v>0</v>
      </c>
      <c r="W103" s="428">
        <f t="shared" si="14"/>
        <v>0</v>
      </c>
      <c r="X103" s="428">
        <f t="shared" si="14"/>
        <v>0</v>
      </c>
      <c r="Y103" s="428">
        <f t="shared" si="14"/>
        <v>0</v>
      </c>
      <c r="Z103" s="428">
        <f t="shared" si="14"/>
        <v>0</v>
      </c>
      <c r="AA103" s="428">
        <f t="shared" si="14"/>
        <v>0</v>
      </c>
      <c r="AB103" s="428">
        <f t="shared" si="14"/>
        <v>0</v>
      </c>
      <c r="AC103" s="428">
        <f t="shared" si="14"/>
        <v>0</v>
      </c>
      <c r="AD103" s="428">
        <f t="shared" si="14"/>
        <v>0</v>
      </c>
      <c r="AE103" s="428">
        <f t="shared" si="14"/>
        <v>0</v>
      </c>
      <c r="AF103" s="428">
        <f t="shared" si="14"/>
        <v>0</v>
      </c>
      <c r="AG103" s="428">
        <f t="shared" si="14"/>
        <v>0</v>
      </c>
      <c r="AH103" s="428">
        <f t="shared" si="14"/>
        <v>0</v>
      </c>
      <c r="AI103" s="428">
        <f t="shared" si="14"/>
        <v>0</v>
      </c>
      <c r="AJ103" s="428">
        <f t="shared" si="14"/>
        <v>0</v>
      </c>
      <c r="AK103" s="428">
        <f t="shared" si="14"/>
        <v>0</v>
      </c>
      <c r="AL103" s="428">
        <f t="shared" si="14"/>
        <v>0</v>
      </c>
      <c r="AM103" s="428">
        <f t="shared" si="14"/>
        <v>0</v>
      </c>
      <c r="AN103" s="428">
        <f t="shared" si="14"/>
        <v>0</v>
      </c>
      <c r="AO103" s="428">
        <f t="shared" ref="AO103:BT103" si="15">SUM(AO104:AO107)</f>
        <v>0</v>
      </c>
      <c r="AP103" s="428">
        <f t="shared" si="15"/>
        <v>0</v>
      </c>
      <c r="AQ103" s="428">
        <f t="shared" si="15"/>
        <v>0</v>
      </c>
      <c r="AR103" s="428">
        <f t="shared" si="15"/>
        <v>0</v>
      </c>
      <c r="AS103" s="428">
        <f t="shared" si="15"/>
        <v>0</v>
      </c>
      <c r="AT103" s="428">
        <f t="shared" si="15"/>
        <v>0</v>
      </c>
      <c r="AU103" s="428">
        <f t="shared" si="15"/>
        <v>0</v>
      </c>
      <c r="AV103" s="428">
        <f t="shared" si="15"/>
        <v>0</v>
      </c>
      <c r="AW103" s="428">
        <f t="shared" si="15"/>
        <v>0</v>
      </c>
      <c r="AX103" s="428">
        <f t="shared" si="15"/>
        <v>0</v>
      </c>
      <c r="AY103" s="428">
        <f t="shared" si="15"/>
        <v>0</v>
      </c>
      <c r="AZ103" s="428">
        <f t="shared" si="15"/>
        <v>0</v>
      </c>
      <c r="BA103" s="428">
        <f t="shared" si="15"/>
        <v>0</v>
      </c>
      <c r="BB103" s="428">
        <f t="shared" si="15"/>
        <v>0</v>
      </c>
      <c r="BC103" s="428">
        <f t="shared" si="15"/>
        <v>0</v>
      </c>
      <c r="BD103" s="428">
        <f t="shared" si="15"/>
        <v>0</v>
      </c>
      <c r="BE103" s="428">
        <f t="shared" si="15"/>
        <v>0</v>
      </c>
      <c r="BF103" s="428">
        <f t="shared" si="15"/>
        <v>0</v>
      </c>
      <c r="BG103" s="428">
        <f t="shared" si="15"/>
        <v>0</v>
      </c>
      <c r="BH103" s="428">
        <f t="shared" si="15"/>
        <v>0</v>
      </c>
      <c r="BI103" s="428">
        <f t="shared" si="15"/>
        <v>0</v>
      </c>
      <c r="BJ103" s="428">
        <f t="shared" si="15"/>
        <v>0</v>
      </c>
      <c r="BK103" s="428">
        <f t="shared" si="15"/>
        <v>0</v>
      </c>
      <c r="BL103" s="428">
        <f t="shared" si="15"/>
        <v>0</v>
      </c>
      <c r="BM103" s="428">
        <f t="shared" si="15"/>
        <v>0</v>
      </c>
      <c r="BN103" s="428">
        <f t="shared" si="15"/>
        <v>0</v>
      </c>
      <c r="BO103" s="428">
        <f t="shared" si="15"/>
        <v>0</v>
      </c>
      <c r="BP103" s="428">
        <f t="shared" si="15"/>
        <v>0</v>
      </c>
      <c r="BQ103" s="428">
        <f t="shared" si="15"/>
        <v>0</v>
      </c>
      <c r="BR103" s="428">
        <f t="shared" si="15"/>
        <v>0</v>
      </c>
      <c r="BS103" s="428">
        <f t="shared" si="15"/>
        <v>0</v>
      </c>
      <c r="BT103" s="428">
        <f t="shared" si="15"/>
        <v>0</v>
      </c>
      <c r="BU103" s="428">
        <f>SUM(BU104:BU107)</f>
        <v>0</v>
      </c>
      <c r="BV103" s="428">
        <f>SUM(BV104:BV107)</f>
        <v>0</v>
      </c>
      <c r="BW103" s="428">
        <f>SUM(BW104:BW107)</f>
        <v>0</v>
      </c>
      <c r="BX103" s="428">
        <f>SUM(BX104:BX107)</f>
        <v>0</v>
      </c>
      <c r="BY103" s="428">
        <f>SUM(BY104:BY107)</f>
        <v>0</v>
      </c>
      <c r="BZ103" s="597" t="str">
        <f>G103</f>
        <v>амортизация</v>
      </c>
      <c r="CA103" s="442"/>
      <c r="CB103" s="325" t="s">
        <v>635</v>
      </c>
      <c r="CC103" s="455"/>
    </row>
    <row r="104" spans="1:81" s="486" customFormat="1" ht="18.75" x14ac:dyDescent="0.15">
      <c r="A104" s="346"/>
      <c r="B104" s="761"/>
      <c r="C104" s="493"/>
      <c r="D104" s="493"/>
      <c r="F104" s="439" t="str">
        <f>B103&amp;".1"</f>
        <v>10.2.1</v>
      </c>
      <c r="G104" s="534" t="s">
        <v>57</v>
      </c>
      <c r="H104" s="533" t="s">
        <v>424</v>
      </c>
      <c r="I104" s="504">
        <f>SUM(K104:BY104)</f>
        <v>0</v>
      </c>
      <c r="J104" s="504">
        <v>0</v>
      </c>
      <c r="K104" s="504">
        <v>0</v>
      </c>
      <c r="L104" s="504">
        <v>0</v>
      </c>
      <c r="M104" s="504">
        <v>0</v>
      </c>
      <c r="N104" s="504">
        <v>0</v>
      </c>
      <c r="O104" s="504">
        <v>0</v>
      </c>
      <c r="P104" s="504">
        <v>0</v>
      </c>
      <c r="Q104" s="504">
        <v>0</v>
      </c>
      <c r="R104" s="504">
        <v>0</v>
      </c>
      <c r="S104" s="504">
        <v>0</v>
      </c>
      <c r="T104" s="504">
        <v>0</v>
      </c>
      <c r="U104" s="504">
        <v>0</v>
      </c>
      <c r="V104" s="504">
        <v>0</v>
      </c>
      <c r="W104" s="504">
        <v>0</v>
      </c>
      <c r="X104" s="504">
        <v>0</v>
      </c>
      <c r="Y104" s="504">
        <v>0</v>
      </c>
      <c r="Z104" s="504">
        <v>0</v>
      </c>
      <c r="AA104" s="504">
        <v>0</v>
      </c>
      <c r="AB104" s="504">
        <v>0</v>
      </c>
      <c r="AC104" s="504">
        <v>0</v>
      </c>
      <c r="AD104" s="504">
        <v>0</v>
      </c>
      <c r="AE104" s="504">
        <v>0</v>
      </c>
      <c r="AF104" s="504">
        <v>0</v>
      </c>
      <c r="AG104" s="504">
        <v>0</v>
      </c>
      <c r="AH104" s="504">
        <v>0</v>
      </c>
      <c r="AI104" s="504">
        <v>0</v>
      </c>
      <c r="AJ104" s="504">
        <v>0</v>
      </c>
      <c r="AK104" s="504">
        <v>0</v>
      </c>
      <c r="AL104" s="504">
        <v>0</v>
      </c>
      <c r="AM104" s="504">
        <v>0</v>
      </c>
      <c r="AN104" s="504">
        <v>0</v>
      </c>
      <c r="AO104" s="504">
        <v>0</v>
      </c>
      <c r="AP104" s="504">
        <v>0</v>
      </c>
      <c r="AQ104" s="504">
        <v>0</v>
      </c>
      <c r="AR104" s="504">
        <v>0</v>
      </c>
      <c r="AS104" s="504">
        <v>0</v>
      </c>
      <c r="AT104" s="504">
        <v>0</v>
      </c>
      <c r="AU104" s="504">
        <v>0</v>
      </c>
      <c r="AV104" s="504">
        <v>0</v>
      </c>
      <c r="AW104" s="504">
        <v>0</v>
      </c>
      <c r="AX104" s="504">
        <v>0</v>
      </c>
      <c r="AY104" s="504">
        <v>0</v>
      </c>
      <c r="AZ104" s="504">
        <v>0</v>
      </c>
      <c r="BA104" s="504">
        <v>0</v>
      </c>
      <c r="BB104" s="504">
        <v>0</v>
      </c>
      <c r="BC104" s="504">
        <v>0</v>
      </c>
      <c r="BD104" s="504">
        <v>0</v>
      </c>
      <c r="BE104" s="504">
        <v>0</v>
      </c>
      <c r="BF104" s="504">
        <v>0</v>
      </c>
      <c r="BG104" s="504">
        <v>0</v>
      </c>
      <c r="BH104" s="504">
        <v>0</v>
      </c>
      <c r="BI104" s="504">
        <v>0</v>
      </c>
      <c r="BJ104" s="504">
        <v>0</v>
      </c>
      <c r="BK104" s="504">
        <v>0</v>
      </c>
      <c r="BL104" s="504">
        <v>0</v>
      </c>
      <c r="BM104" s="504">
        <v>0</v>
      </c>
      <c r="BN104" s="504">
        <v>0</v>
      </c>
      <c r="BO104" s="504">
        <v>0</v>
      </c>
      <c r="BP104" s="504">
        <v>0</v>
      </c>
      <c r="BQ104" s="504">
        <v>0</v>
      </c>
      <c r="BR104" s="504">
        <v>0</v>
      </c>
      <c r="BS104" s="504">
        <v>0</v>
      </c>
      <c r="BT104" s="504">
        <v>0</v>
      </c>
      <c r="BU104" s="504">
        <v>0</v>
      </c>
      <c r="BV104" s="504">
        <v>0</v>
      </c>
      <c r="BW104" s="504">
        <v>0</v>
      </c>
      <c r="BX104" s="504">
        <v>0</v>
      </c>
      <c r="BY104" s="504">
        <v>0</v>
      </c>
      <c r="BZ104" s="597"/>
      <c r="CA104" s="442"/>
      <c r="CB104" s="325"/>
      <c r="CC104" s="455"/>
    </row>
    <row r="105" spans="1:81" s="486" customFormat="1" ht="18.75" x14ac:dyDescent="0.15">
      <c r="A105" s="493"/>
      <c r="B105" s="761"/>
      <c r="C105" s="493"/>
      <c r="D105" s="493"/>
      <c r="F105" s="439" t="str">
        <f>B103&amp;".2"</f>
        <v>10.2.2</v>
      </c>
      <c r="G105" s="534" t="s">
        <v>58</v>
      </c>
      <c r="H105" s="533" t="s">
        <v>424</v>
      </c>
      <c r="I105" s="504">
        <f>SUM(K105:BY105)</f>
        <v>0</v>
      </c>
      <c r="J105" s="504">
        <v>0</v>
      </c>
      <c r="K105" s="504">
        <v>0</v>
      </c>
      <c r="L105" s="504">
        <v>0</v>
      </c>
      <c r="M105" s="504">
        <v>0</v>
      </c>
      <c r="N105" s="504">
        <v>0</v>
      </c>
      <c r="O105" s="504">
        <v>0</v>
      </c>
      <c r="P105" s="504">
        <v>0</v>
      </c>
      <c r="Q105" s="504">
        <v>0</v>
      </c>
      <c r="R105" s="504">
        <v>0</v>
      </c>
      <c r="S105" s="504">
        <v>0</v>
      </c>
      <c r="T105" s="504">
        <v>0</v>
      </c>
      <c r="U105" s="504">
        <v>0</v>
      </c>
      <c r="V105" s="504">
        <v>0</v>
      </c>
      <c r="W105" s="504">
        <v>0</v>
      </c>
      <c r="X105" s="504">
        <v>0</v>
      </c>
      <c r="Y105" s="504">
        <v>0</v>
      </c>
      <c r="Z105" s="504">
        <v>0</v>
      </c>
      <c r="AA105" s="504">
        <v>0</v>
      </c>
      <c r="AB105" s="504">
        <v>0</v>
      </c>
      <c r="AC105" s="504">
        <v>0</v>
      </c>
      <c r="AD105" s="504">
        <v>0</v>
      </c>
      <c r="AE105" s="504">
        <v>0</v>
      </c>
      <c r="AF105" s="504">
        <v>0</v>
      </c>
      <c r="AG105" s="504">
        <v>0</v>
      </c>
      <c r="AH105" s="504">
        <v>0</v>
      </c>
      <c r="AI105" s="504">
        <v>0</v>
      </c>
      <c r="AJ105" s="504">
        <v>0</v>
      </c>
      <c r="AK105" s="504">
        <v>0</v>
      </c>
      <c r="AL105" s="504">
        <v>0</v>
      </c>
      <c r="AM105" s="504">
        <v>0</v>
      </c>
      <c r="AN105" s="504">
        <v>0</v>
      </c>
      <c r="AO105" s="504">
        <v>0</v>
      </c>
      <c r="AP105" s="504">
        <v>0</v>
      </c>
      <c r="AQ105" s="504">
        <v>0</v>
      </c>
      <c r="AR105" s="504">
        <v>0</v>
      </c>
      <c r="AS105" s="504">
        <v>0</v>
      </c>
      <c r="AT105" s="504">
        <v>0</v>
      </c>
      <c r="AU105" s="504">
        <v>0</v>
      </c>
      <c r="AV105" s="504">
        <v>0</v>
      </c>
      <c r="AW105" s="504">
        <v>0</v>
      </c>
      <c r="AX105" s="504">
        <v>0</v>
      </c>
      <c r="AY105" s="504">
        <v>0</v>
      </c>
      <c r="AZ105" s="504">
        <v>0</v>
      </c>
      <c r="BA105" s="504">
        <v>0</v>
      </c>
      <c r="BB105" s="504">
        <v>0</v>
      </c>
      <c r="BC105" s="504">
        <v>0</v>
      </c>
      <c r="BD105" s="504">
        <v>0</v>
      </c>
      <c r="BE105" s="504">
        <v>0</v>
      </c>
      <c r="BF105" s="504">
        <v>0</v>
      </c>
      <c r="BG105" s="504">
        <v>0</v>
      </c>
      <c r="BH105" s="504">
        <v>0</v>
      </c>
      <c r="BI105" s="504">
        <v>0</v>
      </c>
      <c r="BJ105" s="504">
        <v>0</v>
      </c>
      <c r="BK105" s="504">
        <v>0</v>
      </c>
      <c r="BL105" s="504">
        <v>0</v>
      </c>
      <c r="BM105" s="504">
        <v>0</v>
      </c>
      <c r="BN105" s="504">
        <v>0</v>
      </c>
      <c r="BO105" s="504">
        <v>0</v>
      </c>
      <c r="BP105" s="504">
        <v>0</v>
      </c>
      <c r="BQ105" s="504">
        <v>0</v>
      </c>
      <c r="BR105" s="504">
        <v>0</v>
      </c>
      <c r="BS105" s="504">
        <v>0</v>
      </c>
      <c r="BT105" s="504">
        <v>0</v>
      </c>
      <c r="BU105" s="504">
        <v>0</v>
      </c>
      <c r="BV105" s="504">
        <v>0</v>
      </c>
      <c r="BW105" s="504">
        <v>0</v>
      </c>
      <c r="BX105" s="504">
        <v>0</v>
      </c>
      <c r="BY105" s="504">
        <v>0</v>
      </c>
      <c r="BZ105" s="597"/>
      <c r="CA105" s="442"/>
      <c r="CB105" s="325"/>
      <c r="CC105" s="455"/>
    </row>
    <row r="106" spans="1:81" s="486" customFormat="1" ht="18.75" x14ac:dyDescent="0.15">
      <c r="A106" s="493"/>
      <c r="B106" s="761"/>
      <c r="C106" s="493"/>
      <c r="D106" s="493"/>
      <c r="F106" s="439" t="str">
        <f>B103&amp;".3"</f>
        <v>10.2.3</v>
      </c>
      <c r="G106" s="534" t="s">
        <v>59</v>
      </c>
      <c r="H106" s="533" t="s">
        <v>424</v>
      </c>
      <c r="I106" s="504">
        <f>SUM(K106:BY106)</f>
        <v>0</v>
      </c>
      <c r="J106" s="504">
        <v>0</v>
      </c>
      <c r="K106" s="504">
        <v>0</v>
      </c>
      <c r="L106" s="504">
        <v>0</v>
      </c>
      <c r="M106" s="504">
        <v>0</v>
      </c>
      <c r="N106" s="504">
        <v>0</v>
      </c>
      <c r="O106" s="504">
        <v>0</v>
      </c>
      <c r="P106" s="504">
        <v>0</v>
      </c>
      <c r="Q106" s="504">
        <v>0</v>
      </c>
      <c r="R106" s="504">
        <v>0</v>
      </c>
      <c r="S106" s="504">
        <v>0</v>
      </c>
      <c r="T106" s="504">
        <v>0</v>
      </c>
      <c r="U106" s="504">
        <v>0</v>
      </c>
      <c r="V106" s="504">
        <v>0</v>
      </c>
      <c r="W106" s="504">
        <v>0</v>
      </c>
      <c r="X106" s="504">
        <v>0</v>
      </c>
      <c r="Y106" s="504">
        <v>0</v>
      </c>
      <c r="Z106" s="504">
        <v>0</v>
      </c>
      <c r="AA106" s="504">
        <v>0</v>
      </c>
      <c r="AB106" s="504">
        <v>0</v>
      </c>
      <c r="AC106" s="504">
        <v>0</v>
      </c>
      <c r="AD106" s="504">
        <v>0</v>
      </c>
      <c r="AE106" s="504">
        <v>0</v>
      </c>
      <c r="AF106" s="504">
        <v>0</v>
      </c>
      <c r="AG106" s="504">
        <v>0</v>
      </c>
      <c r="AH106" s="504">
        <v>0</v>
      </c>
      <c r="AI106" s="504">
        <v>0</v>
      </c>
      <c r="AJ106" s="504">
        <v>0</v>
      </c>
      <c r="AK106" s="504">
        <v>0</v>
      </c>
      <c r="AL106" s="504">
        <v>0</v>
      </c>
      <c r="AM106" s="504">
        <v>0</v>
      </c>
      <c r="AN106" s="504">
        <v>0</v>
      </c>
      <c r="AO106" s="504">
        <v>0</v>
      </c>
      <c r="AP106" s="504">
        <v>0</v>
      </c>
      <c r="AQ106" s="504">
        <v>0</v>
      </c>
      <c r="AR106" s="504">
        <v>0</v>
      </c>
      <c r="AS106" s="504">
        <v>0</v>
      </c>
      <c r="AT106" s="504">
        <v>0</v>
      </c>
      <c r="AU106" s="504">
        <v>0</v>
      </c>
      <c r="AV106" s="504">
        <v>0</v>
      </c>
      <c r="AW106" s="504">
        <v>0</v>
      </c>
      <c r="AX106" s="504">
        <v>0</v>
      </c>
      <c r="AY106" s="504">
        <v>0</v>
      </c>
      <c r="AZ106" s="504">
        <v>0</v>
      </c>
      <c r="BA106" s="504">
        <v>0</v>
      </c>
      <c r="BB106" s="504">
        <v>0</v>
      </c>
      <c r="BC106" s="504">
        <v>0</v>
      </c>
      <c r="BD106" s="504">
        <v>0</v>
      </c>
      <c r="BE106" s="504">
        <v>0</v>
      </c>
      <c r="BF106" s="504">
        <v>0</v>
      </c>
      <c r="BG106" s="504">
        <v>0</v>
      </c>
      <c r="BH106" s="504">
        <v>0</v>
      </c>
      <c r="BI106" s="504">
        <v>0</v>
      </c>
      <c r="BJ106" s="504">
        <v>0</v>
      </c>
      <c r="BK106" s="504">
        <v>0</v>
      </c>
      <c r="BL106" s="504">
        <v>0</v>
      </c>
      <c r="BM106" s="504">
        <v>0</v>
      </c>
      <c r="BN106" s="504">
        <v>0</v>
      </c>
      <c r="BO106" s="504">
        <v>0</v>
      </c>
      <c r="BP106" s="504">
        <v>0</v>
      </c>
      <c r="BQ106" s="504">
        <v>0</v>
      </c>
      <c r="BR106" s="504">
        <v>0</v>
      </c>
      <c r="BS106" s="504">
        <v>0</v>
      </c>
      <c r="BT106" s="504">
        <v>0</v>
      </c>
      <c r="BU106" s="504">
        <v>0</v>
      </c>
      <c r="BV106" s="504">
        <v>0</v>
      </c>
      <c r="BW106" s="504">
        <v>0</v>
      </c>
      <c r="BX106" s="504">
        <v>0</v>
      </c>
      <c r="BY106" s="504">
        <v>0</v>
      </c>
      <c r="BZ106" s="597"/>
      <c r="CA106" s="442"/>
      <c r="CB106" s="325"/>
      <c r="CC106" s="455"/>
    </row>
    <row r="107" spans="1:81" s="486" customFormat="1" ht="18.75" x14ac:dyDescent="0.15">
      <c r="A107" s="493"/>
      <c r="B107" s="761"/>
      <c r="C107" s="493"/>
      <c r="D107" s="493"/>
      <c r="F107" s="439" t="str">
        <f>B103&amp;".4"</f>
        <v>10.2.4</v>
      </c>
      <c r="G107" s="534" t="s">
        <v>60</v>
      </c>
      <c r="H107" s="533" t="s">
        <v>424</v>
      </c>
      <c r="I107" s="504">
        <f>SUM(K107:BY107)</f>
        <v>0</v>
      </c>
      <c r="J107" s="504">
        <v>0</v>
      </c>
      <c r="K107" s="504">
        <v>0</v>
      </c>
      <c r="L107" s="504">
        <v>0</v>
      </c>
      <c r="M107" s="504">
        <v>0</v>
      </c>
      <c r="N107" s="504">
        <v>0</v>
      </c>
      <c r="O107" s="504">
        <v>0</v>
      </c>
      <c r="P107" s="504">
        <v>0</v>
      </c>
      <c r="Q107" s="504">
        <v>0</v>
      </c>
      <c r="R107" s="504">
        <v>0</v>
      </c>
      <c r="S107" s="504">
        <v>0</v>
      </c>
      <c r="T107" s="504">
        <v>0</v>
      </c>
      <c r="U107" s="504">
        <v>0</v>
      </c>
      <c r="V107" s="504">
        <v>0</v>
      </c>
      <c r="W107" s="504">
        <v>0</v>
      </c>
      <c r="X107" s="504">
        <v>0</v>
      </c>
      <c r="Y107" s="504">
        <v>0</v>
      </c>
      <c r="Z107" s="504">
        <v>0</v>
      </c>
      <c r="AA107" s="504">
        <v>0</v>
      </c>
      <c r="AB107" s="504">
        <v>0</v>
      </c>
      <c r="AC107" s="504">
        <v>0</v>
      </c>
      <c r="AD107" s="504">
        <v>0</v>
      </c>
      <c r="AE107" s="504">
        <v>0</v>
      </c>
      <c r="AF107" s="504">
        <v>0</v>
      </c>
      <c r="AG107" s="504">
        <v>0</v>
      </c>
      <c r="AH107" s="504">
        <v>0</v>
      </c>
      <c r="AI107" s="504">
        <v>0</v>
      </c>
      <c r="AJ107" s="504">
        <v>0</v>
      </c>
      <c r="AK107" s="504">
        <v>0</v>
      </c>
      <c r="AL107" s="504">
        <v>0</v>
      </c>
      <c r="AM107" s="504">
        <v>0</v>
      </c>
      <c r="AN107" s="504">
        <v>0</v>
      </c>
      <c r="AO107" s="504">
        <v>0</v>
      </c>
      <c r="AP107" s="504">
        <v>0</v>
      </c>
      <c r="AQ107" s="504">
        <v>0</v>
      </c>
      <c r="AR107" s="504">
        <v>0</v>
      </c>
      <c r="AS107" s="504">
        <v>0</v>
      </c>
      <c r="AT107" s="504">
        <v>0</v>
      </c>
      <c r="AU107" s="504">
        <v>0</v>
      </c>
      <c r="AV107" s="504">
        <v>0</v>
      </c>
      <c r="AW107" s="504">
        <v>0</v>
      </c>
      <c r="AX107" s="504">
        <v>0</v>
      </c>
      <c r="AY107" s="504">
        <v>0</v>
      </c>
      <c r="AZ107" s="504">
        <v>0</v>
      </c>
      <c r="BA107" s="504">
        <v>0</v>
      </c>
      <c r="BB107" s="504">
        <v>0</v>
      </c>
      <c r="BC107" s="504">
        <v>0</v>
      </c>
      <c r="BD107" s="504">
        <v>0</v>
      </c>
      <c r="BE107" s="504">
        <v>0</v>
      </c>
      <c r="BF107" s="504">
        <v>0</v>
      </c>
      <c r="BG107" s="504">
        <v>0</v>
      </c>
      <c r="BH107" s="504">
        <v>0</v>
      </c>
      <c r="BI107" s="504">
        <v>0</v>
      </c>
      <c r="BJ107" s="504">
        <v>0</v>
      </c>
      <c r="BK107" s="504">
        <v>0</v>
      </c>
      <c r="BL107" s="504">
        <v>0</v>
      </c>
      <c r="BM107" s="504">
        <v>0</v>
      </c>
      <c r="BN107" s="504">
        <v>0</v>
      </c>
      <c r="BO107" s="504">
        <v>0</v>
      </c>
      <c r="BP107" s="504">
        <v>0</v>
      </c>
      <c r="BQ107" s="504">
        <v>0</v>
      </c>
      <c r="BR107" s="504">
        <v>0</v>
      </c>
      <c r="BS107" s="504">
        <v>0</v>
      </c>
      <c r="BT107" s="504">
        <v>0</v>
      </c>
      <c r="BU107" s="504">
        <v>0</v>
      </c>
      <c r="BV107" s="504">
        <v>0</v>
      </c>
      <c r="BW107" s="504">
        <v>0</v>
      </c>
      <c r="BX107" s="504">
        <v>0</v>
      </c>
      <c r="BY107" s="504">
        <v>0</v>
      </c>
      <c r="BZ107" s="597"/>
      <c r="CA107" s="442"/>
      <c r="CB107" s="325"/>
      <c r="CC107" s="455"/>
    </row>
    <row r="108" spans="1:81" s="486" customFormat="1" ht="45" x14ac:dyDescent="0.15">
      <c r="A108" s="493"/>
      <c r="B108" s="761" t="s">
        <v>1807</v>
      </c>
      <c r="C108" s="493"/>
      <c r="D108" s="493"/>
      <c r="E108" s="169" t="s">
        <v>1616</v>
      </c>
      <c r="F108" s="496" t="str">
        <f>B108</f>
        <v>10.3</v>
      </c>
      <c r="G108" s="538" t="s">
        <v>597</v>
      </c>
      <c r="H108" s="533" t="s">
        <v>424</v>
      </c>
      <c r="I108" s="428">
        <f t="shared" ref="I108:AN108" si="16">SUM(I109:I112)</f>
        <v>0</v>
      </c>
      <c r="J108" s="428">
        <f t="shared" si="16"/>
        <v>0</v>
      </c>
      <c r="K108" s="428">
        <f t="shared" si="16"/>
        <v>0</v>
      </c>
      <c r="L108" s="428">
        <f t="shared" si="16"/>
        <v>0</v>
      </c>
      <c r="M108" s="428">
        <f t="shared" si="16"/>
        <v>0</v>
      </c>
      <c r="N108" s="428">
        <f t="shared" si="16"/>
        <v>0</v>
      </c>
      <c r="O108" s="428">
        <f t="shared" si="16"/>
        <v>0</v>
      </c>
      <c r="P108" s="428">
        <f t="shared" si="16"/>
        <v>0</v>
      </c>
      <c r="Q108" s="428">
        <f t="shared" si="16"/>
        <v>0</v>
      </c>
      <c r="R108" s="428">
        <f t="shared" si="16"/>
        <v>0</v>
      </c>
      <c r="S108" s="428">
        <f t="shared" si="16"/>
        <v>0</v>
      </c>
      <c r="T108" s="428">
        <f t="shared" si="16"/>
        <v>0</v>
      </c>
      <c r="U108" s="428">
        <f t="shared" si="16"/>
        <v>0</v>
      </c>
      <c r="V108" s="428">
        <f t="shared" si="16"/>
        <v>0</v>
      </c>
      <c r="W108" s="428">
        <f t="shared" si="16"/>
        <v>0</v>
      </c>
      <c r="X108" s="428">
        <f t="shared" si="16"/>
        <v>0</v>
      </c>
      <c r="Y108" s="428">
        <f t="shared" si="16"/>
        <v>0</v>
      </c>
      <c r="Z108" s="428">
        <f t="shared" si="16"/>
        <v>0</v>
      </c>
      <c r="AA108" s="428">
        <f t="shared" si="16"/>
        <v>0</v>
      </c>
      <c r="AB108" s="428">
        <f t="shared" si="16"/>
        <v>0</v>
      </c>
      <c r="AC108" s="428">
        <f t="shared" si="16"/>
        <v>0</v>
      </c>
      <c r="AD108" s="428">
        <f t="shared" si="16"/>
        <v>0</v>
      </c>
      <c r="AE108" s="428">
        <f t="shared" si="16"/>
        <v>0</v>
      </c>
      <c r="AF108" s="428">
        <f t="shared" si="16"/>
        <v>0</v>
      </c>
      <c r="AG108" s="428">
        <f t="shared" si="16"/>
        <v>0</v>
      </c>
      <c r="AH108" s="428">
        <f t="shared" si="16"/>
        <v>0</v>
      </c>
      <c r="AI108" s="428">
        <f t="shared" si="16"/>
        <v>0</v>
      </c>
      <c r="AJ108" s="428">
        <f t="shared" si="16"/>
        <v>0</v>
      </c>
      <c r="AK108" s="428">
        <f t="shared" si="16"/>
        <v>0</v>
      </c>
      <c r="AL108" s="428">
        <f t="shared" si="16"/>
        <v>0</v>
      </c>
      <c r="AM108" s="428">
        <f t="shared" si="16"/>
        <v>0</v>
      </c>
      <c r="AN108" s="428">
        <f t="shared" si="16"/>
        <v>0</v>
      </c>
      <c r="AO108" s="428">
        <f t="shared" ref="AO108:BT108" si="17">SUM(AO109:AO112)</f>
        <v>0</v>
      </c>
      <c r="AP108" s="428">
        <f t="shared" si="17"/>
        <v>0</v>
      </c>
      <c r="AQ108" s="428">
        <f t="shared" si="17"/>
        <v>0</v>
      </c>
      <c r="AR108" s="428">
        <f t="shared" si="17"/>
        <v>0</v>
      </c>
      <c r="AS108" s="428">
        <f t="shared" si="17"/>
        <v>0</v>
      </c>
      <c r="AT108" s="428">
        <f t="shared" si="17"/>
        <v>0</v>
      </c>
      <c r="AU108" s="428">
        <f t="shared" si="17"/>
        <v>0</v>
      </c>
      <c r="AV108" s="428">
        <f t="shared" si="17"/>
        <v>0</v>
      </c>
      <c r="AW108" s="428">
        <f t="shared" si="17"/>
        <v>0</v>
      </c>
      <c r="AX108" s="428">
        <f t="shared" si="17"/>
        <v>0</v>
      </c>
      <c r="AY108" s="428">
        <f t="shared" si="17"/>
        <v>0</v>
      </c>
      <c r="AZ108" s="428">
        <f t="shared" si="17"/>
        <v>0</v>
      </c>
      <c r="BA108" s="428">
        <f t="shared" si="17"/>
        <v>0</v>
      </c>
      <c r="BB108" s="428">
        <f t="shared" si="17"/>
        <v>0</v>
      </c>
      <c r="BC108" s="428">
        <f t="shared" si="17"/>
        <v>0</v>
      </c>
      <c r="BD108" s="428">
        <f t="shared" si="17"/>
        <v>0</v>
      </c>
      <c r="BE108" s="428">
        <f t="shared" si="17"/>
        <v>0</v>
      </c>
      <c r="BF108" s="428">
        <f t="shared" si="17"/>
        <v>0</v>
      </c>
      <c r="BG108" s="428">
        <f t="shared" si="17"/>
        <v>0</v>
      </c>
      <c r="BH108" s="428">
        <f t="shared" si="17"/>
        <v>0</v>
      </c>
      <c r="BI108" s="428">
        <f t="shared" si="17"/>
        <v>0</v>
      </c>
      <c r="BJ108" s="428">
        <f t="shared" si="17"/>
        <v>0</v>
      </c>
      <c r="BK108" s="428">
        <f t="shared" si="17"/>
        <v>0</v>
      </c>
      <c r="BL108" s="428">
        <f t="shared" si="17"/>
        <v>0</v>
      </c>
      <c r="BM108" s="428">
        <f t="shared" si="17"/>
        <v>0</v>
      </c>
      <c r="BN108" s="428">
        <f t="shared" si="17"/>
        <v>0</v>
      </c>
      <c r="BO108" s="428">
        <f t="shared" si="17"/>
        <v>0</v>
      </c>
      <c r="BP108" s="428">
        <f t="shared" si="17"/>
        <v>0</v>
      </c>
      <c r="BQ108" s="428">
        <f t="shared" si="17"/>
        <v>0</v>
      </c>
      <c r="BR108" s="428">
        <f t="shared" si="17"/>
        <v>0</v>
      </c>
      <c r="BS108" s="428">
        <f t="shared" si="17"/>
        <v>0</v>
      </c>
      <c r="BT108" s="428">
        <f t="shared" si="17"/>
        <v>0</v>
      </c>
      <c r="BU108" s="428">
        <f>SUM(BU109:BU112)</f>
        <v>0</v>
      </c>
      <c r="BV108" s="428">
        <f>SUM(BV109:BV112)</f>
        <v>0</v>
      </c>
      <c r="BW108" s="428">
        <f>SUM(BW109:BW112)</f>
        <v>0</v>
      </c>
      <c r="BX108" s="428">
        <f>SUM(BX109:BX112)</f>
        <v>0</v>
      </c>
      <c r="BY108" s="428">
        <f>SUM(BY109:BY112)</f>
        <v>0</v>
      </c>
      <c r="BZ108" s="597" t="str">
        <f>G108</f>
        <v>прочие средства</v>
      </c>
      <c r="CA108" s="442"/>
      <c r="CB108" s="325" t="s">
        <v>635</v>
      </c>
      <c r="CC108" s="455"/>
    </row>
    <row r="109" spans="1:81" s="486" customFormat="1" ht="18.75" x14ac:dyDescent="0.15">
      <c r="A109" s="346"/>
      <c r="B109" s="761"/>
      <c r="C109" s="493"/>
      <c r="D109" s="493"/>
      <c r="F109" s="439" t="str">
        <f>B108&amp;".1"</f>
        <v>10.3.1</v>
      </c>
      <c r="G109" s="534" t="s">
        <v>57</v>
      </c>
      <c r="H109" s="533" t="s">
        <v>424</v>
      </c>
      <c r="I109" s="504">
        <f>SUM(K109:BY109)</f>
        <v>0</v>
      </c>
      <c r="J109" s="504">
        <v>0</v>
      </c>
      <c r="K109" s="504">
        <v>0</v>
      </c>
      <c r="L109" s="504">
        <v>0</v>
      </c>
      <c r="M109" s="504">
        <v>0</v>
      </c>
      <c r="N109" s="504">
        <v>0</v>
      </c>
      <c r="O109" s="504">
        <v>0</v>
      </c>
      <c r="P109" s="504">
        <v>0</v>
      </c>
      <c r="Q109" s="504">
        <v>0</v>
      </c>
      <c r="R109" s="504">
        <v>0</v>
      </c>
      <c r="S109" s="504">
        <v>0</v>
      </c>
      <c r="T109" s="504">
        <v>0</v>
      </c>
      <c r="U109" s="504">
        <v>0</v>
      </c>
      <c r="V109" s="504">
        <v>0</v>
      </c>
      <c r="W109" s="504">
        <v>0</v>
      </c>
      <c r="X109" s="504">
        <v>0</v>
      </c>
      <c r="Y109" s="504">
        <v>0</v>
      </c>
      <c r="Z109" s="504">
        <v>0</v>
      </c>
      <c r="AA109" s="504">
        <v>0</v>
      </c>
      <c r="AB109" s="504">
        <v>0</v>
      </c>
      <c r="AC109" s="504">
        <v>0</v>
      </c>
      <c r="AD109" s="504">
        <v>0</v>
      </c>
      <c r="AE109" s="504">
        <v>0</v>
      </c>
      <c r="AF109" s="504">
        <v>0</v>
      </c>
      <c r="AG109" s="504">
        <v>0</v>
      </c>
      <c r="AH109" s="504">
        <v>0</v>
      </c>
      <c r="AI109" s="504">
        <v>0</v>
      </c>
      <c r="AJ109" s="504">
        <v>0</v>
      </c>
      <c r="AK109" s="504">
        <v>0</v>
      </c>
      <c r="AL109" s="504">
        <v>0</v>
      </c>
      <c r="AM109" s="504">
        <v>0</v>
      </c>
      <c r="AN109" s="504">
        <v>0</v>
      </c>
      <c r="AO109" s="504">
        <v>0</v>
      </c>
      <c r="AP109" s="504">
        <v>0</v>
      </c>
      <c r="AQ109" s="504">
        <v>0</v>
      </c>
      <c r="AR109" s="504">
        <v>0</v>
      </c>
      <c r="AS109" s="504">
        <v>0</v>
      </c>
      <c r="AT109" s="504">
        <v>0</v>
      </c>
      <c r="AU109" s="504">
        <v>0</v>
      </c>
      <c r="AV109" s="504">
        <v>0</v>
      </c>
      <c r="AW109" s="504">
        <v>0</v>
      </c>
      <c r="AX109" s="504">
        <v>0</v>
      </c>
      <c r="AY109" s="504">
        <v>0</v>
      </c>
      <c r="AZ109" s="504">
        <v>0</v>
      </c>
      <c r="BA109" s="504">
        <v>0</v>
      </c>
      <c r="BB109" s="504">
        <v>0</v>
      </c>
      <c r="BC109" s="504">
        <v>0</v>
      </c>
      <c r="BD109" s="504">
        <v>0</v>
      </c>
      <c r="BE109" s="504">
        <v>0</v>
      </c>
      <c r="BF109" s="504">
        <v>0</v>
      </c>
      <c r="BG109" s="504">
        <v>0</v>
      </c>
      <c r="BH109" s="504">
        <v>0</v>
      </c>
      <c r="BI109" s="504">
        <v>0</v>
      </c>
      <c r="BJ109" s="504">
        <v>0</v>
      </c>
      <c r="BK109" s="504">
        <v>0</v>
      </c>
      <c r="BL109" s="504">
        <v>0</v>
      </c>
      <c r="BM109" s="504">
        <v>0</v>
      </c>
      <c r="BN109" s="504">
        <v>0</v>
      </c>
      <c r="BO109" s="504">
        <v>0</v>
      </c>
      <c r="BP109" s="504">
        <v>0</v>
      </c>
      <c r="BQ109" s="504">
        <v>0</v>
      </c>
      <c r="BR109" s="504">
        <v>0</v>
      </c>
      <c r="BS109" s="504">
        <v>0</v>
      </c>
      <c r="BT109" s="504">
        <v>0</v>
      </c>
      <c r="BU109" s="504">
        <v>0</v>
      </c>
      <c r="BV109" s="504">
        <v>0</v>
      </c>
      <c r="BW109" s="504">
        <v>0</v>
      </c>
      <c r="BX109" s="504">
        <v>0</v>
      </c>
      <c r="BY109" s="504">
        <v>0</v>
      </c>
      <c r="BZ109" s="597"/>
      <c r="CA109" s="442"/>
      <c r="CB109" s="325"/>
      <c r="CC109" s="455"/>
    </row>
    <row r="110" spans="1:81" s="486" customFormat="1" ht="18.75" x14ac:dyDescent="0.15">
      <c r="A110" s="493"/>
      <c r="B110" s="761"/>
      <c r="C110" s="493"/>
      <c r="D110" s="493"/>
      <c r="F110" s="439" t="str">
        <f>B108&amp;".2"</f>
        <v>10.3.2</v>
      </c>
      <c r="G110" s="534" t="s">
        <v>58</v>
      </c>
      <c r="H110" s="533" t="s">
        <v>424</v>
      </c>
      <c r="I110" s="504">
        <f>SUM(K110:BY110)</f>
        <v>0</v>
      </c>
      <c r="J110" s="504">
        <v>0</v>
      </c>
      <c r="K110" s="504">
        <v>0</v>
      </c>
      <c r="L110" s="504">
        <v>0</v>
      </c>
      <c r="M110" s="504">
        <v>0</v>
      </c>
      <c r="N110" s="504">
        <v>0</v>
      </c>
      <c r="O110" s="504">
        <v>0</v>
      </c>
      <c r="P110" s="504">
        <v>0</v>
      </c>
      <c r="Q110" s="504">
        <v>0</v>
      </c>
      <c r="R110" s="504">
        <v>0</v>
      </c>
      <c r="S110" s="504">
        <v>0</v>
      </c>
      <c r="T110" s="504">
        <v>0</v>
      </c>
      <c r="U110" s="504">
        <v>0</v>
      </c>
      <c r="V110" s="504">
        <v>0</v>
      </c>
      <c r="W110" s="504">
        <v>0</v>
      </c>
      <c r="X110" s="504">
        <v>0</v>
      </c>
      <c r="Y110" s="504">
        <v>0</v>
      </c>
      <c r="Z110" s="504">
        <v>0</v>
      </c>
      <c r="AA110" s="504">
        <v>0</v>
      </c>
      <c r="AB110" s="504">
        <v>0</v>
      </c>
      <c r="AC110" s="504">
        <v>0</v>
      </c>
      <c r="AD110" s="504">
        <v>0</v>
      </c>
      <c r="AE110" s="504">
        <v>0</v>
      </c>
      <c r="AF110" s="504">
        <v>0</v>
      </c>
      <c r="AG110" s="504">
        <v>0</v>
      </c>
      <c r="AH110" s="504">
        <v>0</v>
      </c>
      <c r="AI110" s="504">
        <v>0</v>
      </c>
      <c r="AJ110" s="504">
        <v>0</v>
      </c>
      <c r="AK110" s="504">
        <v>0</v>
      </c>
      <c r="AL110" s="504">
        <v>0</v>
      </c>
      <c r="AM110" s="504">
        <v>0</v>
      </c>
      <c r="AN110" s="504">
        <v>0</v>
      </c>
      <c r="AO110" s="504">
        <v>0</v>
      </c>
      <c r="AP110" s="504">
        <v>0</v>
      </c>
      <c r="AQ110" s="504">
        <v>0</v>
      </c>
      <c r="AR110" s="504">
        <v>0</v>
      </c>
      <c r="AS110" s="504">
        <v>0</v>
      </c>
      <c r="AT110" s="504">
        <v>0</v>
      </c>
      <c r="AU110" s="504">
        <v>0</v>
      </c>
      <c r="AV110" s="504">
        <v>0</v>
      </c>
      <c r="AW110" s="504">
        <v>0</v>
      </c>
      <c r="AX110" s="504">
        <v>0</v>
      </c>
      <c r="AY110" s="504">
        <v>0</v>
      </c>
      <c r="AZ110" s="504">
        <v>0</v>
      </c>
      <c r="BA110" s="504">
        <v>0</v>
      </c>
      <c r="BB110" s="504">
        <v>0</v>
      </c>
      <c r="BC110" s="504">
        <v>0</v>
      </c>
      <c r="BD110" s="504">
        <v>0</v>
      </c>
      <c r="BE110" s="504">
        <v>0</v>
      </c>
      <c r="BF110" s="504">
        <v>0</v>
      </c>
      <c r="BG110" s="504">
        <v>0</v>
      </c>
      <c r="BH110" s="504">
        <v>0</v>
      </c>
      <c r="BI110" s="504">
        <v>0</v>
      </c>
      <c r="BJ110" s="504">
        <v>0</v>
      </c>
      <c r="BK110" s="504">
        <v>0</v>
      </c>
      <c r="BL110" s="504">
        <v>0</v>
      </c>
      <c r="BM110" s="504">
        <v>0</v>
      </c>
      <c r="BN110" s="504">
        <v>0</v>
      </c>
      <c r="BO110" s="504">
        <v>0</v>
      </c>
      <c r="BP110" s="504">
        <v>0</v>
      </c>
      <c r="BQ110" s="504">
        <v>0</v>
      </c>
      <c r="BR110" s="504">
        <v>0</v>
      </c>
      <c r="BS110" s="504">
        <v>0</v>
      </c>
      <c r="BT110" s="504">
        <v>0</v>
      </c>
      <c r="BU110" s="504">
        <v>0</v>
      </c>
      <c r="BV110" s="504">
        <v>0</v>
      </c>
      <c r="BW110" s="504">
        <v>0</v>
      </c>
      <c r="BX110" s="504">
        <v>0</v>
      </c>
      <c r="BY110" s="504">
        <v>0</v>
      </c>
      <c r="BZ110" s="597"/>
      <c r="CA110" s="442"/>
      <c r="CB110" s="325"/>
      <c r="CC110" s="455"/>
    </row>
    <row r="111" spans="1:81" s="486" customFormat="1" ht="18.75" x14ac:dyDescent="0.15">
      <c r="A111" s="493"/>
      <c r="B111" s="761"/>
      <c r="C111" s="493"/>
      <c r="D111" s="493"/>
      <c r="F111" s="439" t="str">
        <f>B108&amp;".3"</f>
        <v>10.3.3</v>
      </c>
      <c r="G111" s="534" t="s">
        <v>59</v>
      </c>
      <c r="H111" s="533" t="s">
        <v>424</v>
      </c>
      <c r="I111" s="504">
        <f>SUM(K111:BY111)</f>
        <v>0</v>
      </c>
      <c r="J111" s="504">
        <v>0</v>
      </c>
      <c r="K111" s="504">
        <v>0</v>
      </c>
      <c r="L111" s="504">
        <v>0</v>
      </c>
      <c r="M111" s="504">
        <v>0</v>
      </c>
      <c r="N111" s="504">
        <v>0</v>
      </c>
      <c r="O111" s="504">
        <v>0</v>
      </c>
      <c r="P111" s="504">
        <v>0</v>
      </c>
      <c r="Q111" s="504">
        <v>0</v>
      </c>
      <c r="R111" s="504">
        <v>0</v>
      </c>
      <c r="S111" s="504">
        <v>0</v>
      </c>
      <c r="T111" s="504">
        <v>0</v>
      </c>
      <c r="U111" s="504">
        <v>0</v>
      </c>
      <c r="V111" s="504">
        <v>0</v>
      </c>
      <c r="W111" s="504">
        <v>0</v>
      </c>
      <c r="X111" s="504">
        <v>0</v>
      </c>
      <c r="Y111" s="504">
        <v>0</v>
      </c>
      <c r="Z111" s="504">
        <v>0</v>
      </c>
      <c r="AA111" s="504">
        <v>0</v>
      </c>
      <c r="AB111" s="504">
        <v>0</v>
      </c>
      <c r="AC111" s="504">
        <v>0</v>
      </c>
      <c r="AD111" s="504">
        <v>0</v>
      </c>
      <c r="AE111" s="504">
        <v>0</v>
      </c>
      <c r="AF111" s="504">
        <v>0</v>
      </c>
      <c r="AG111" s="504">
        <v>0</v>
      </c>
      <c r="AH111" s="504">
        <v>0</v>
      </c>
      <c r="AI111" s="504">
        <v>0</v>
      </c>
      <c r="AJ111" s="504">
        <v>0</v>
      </c>
      <c r="AK111" s="504">
        <v>0</v>
      </c>
      <c r="AL111" s="504">
        <v>0</v>
      </c>
      <c r="AM111" s="504">
        <v>0</v>
      </c>
      <c r="AN111" s="504">
        <v>0</v>
      </c>
      <c r="AO111" s="504">
        <v>0</v>
      </c>
      <c r="AP111" s="504">
        <v>0</v>
      </c>
      <c r="AQ111" s="504">
        <v>0</v>
      </c>
      <c r="AR111" s="504">
        <v>0</v>
      </c>
      <c r="AS111" s="504">
        <v>0</v>
      </c>
      <c r="AT111" s="504">
        <v>0</v>
      </c>
      <c r="AU111" s="504">
        <v>0</v>
      </c>
      <c r="AV111" s="504">
        <v>0</v>
      </c>
      <c r="AW111" s="504">
        <v>0</v>
      </c>
      <c r="AX111" s="504">
        <v>0</v>
      </c>
      <c r="AY111" s="504">
        <v>0</v>
      </c>
      <c r="AZ111" s="504">
        <v>0</v>
      </c>
      <c r="BA111" s="504">
        <v>0</v>
      </c>
      <c r="BB111" s="504">
        <v>0</v>
      </c>
      <c r="BC111" s="504">
        <v>0</v>
      </c>
      <c r="BD111" s="504">
        <v>0</v>
      </c>
      <c r="BE111" s="504">
        <v>0</v>
      </c>
      <c r="BF111" s="504">
        <v>0</v>
      </c>
      <c r="BG111" s="504">
        <v>0</v>
      </c>
      <c r="BH111" s="504">
        <v>0</v>
      </c>
      <c r="BI111" s="504">
        <v>0</v>
      </c>
      <c r="BJ111" s="504">
        <v>0</v>
      </c>
      <c r="BK111" s="504">
        <v>0</v>
      </c>
      <c r="BL111" s="504">
        <v>0</v>
      </c>
      <c r="BM111" s="504">
        <v>0</v>
      </c>
      <c r="BN111" s="504">
        <v>0</v>
      </c>
      <c r="BO111" s="504">
        <v>0</v>
      </c>
      <c r="BP111" s="504">
        <v>0</v>
      </c>
      <c r="BQ111" s="504">
        <v>0</v>
      </c>
      <c r="BR111" s="504">
        <v>0</v>
      </c>
      <c r="BS111" s="504">
        <v>0</v>
      </c>
      <c r="BT111" s="504">
        <v>0</v>
      </c>
      <c r="BU111" s="504">
        <v>0</v>
      </c>
      <c r="BV111" s="504">
        <v>0</v>
      </c>
      <c r="BW111" s="504">
        <v>0</v>
      </c>
      <c r="BX111" s="504">
        <v>0</v>
      </c>
      <c r="BY111" s="504">
        <v>0</v>
      </c>
      <c r="BZ111" s="597"/>
      <c r="CA111" s="442"/>
      <c r="CB111" s="325"/>
      <c r="CC111" s="455"/>
    </row>
    <row r="112" spans="1:81" s="486" customFormat="1" ht="18.75" x14ac:dyDescent="0.15">
      <c r="A112" s="493"/>
      <c r="B112" s="761"/>
      <c r="C112" s="493"/>
      <c r="D112" s="493"/>
      <c r="F112" s="439" t="str">
        <f>B108&amp;".4"</f>
        <v>10.3.4</v>
      </c>
      <c r="G112" s="534" t="s">
        <v>60</v>
      </c>
      <c r="H112" s="533" t="s">
        <v>424</v>
      </c>
      <c r="I112" s="504">
        <f>SUM(K112:BY112)</f>
        <v>0</v>
      </c>
      <c r="J112" s="504">
        <v>0</v>
      </c>
      <c r="K112" s="504">
        <v>0</v>
      </c>
      <c r="L112" s="504">
        <v>0</v>
      </c>
      <c r="M112" s="504">
        <v>0</v>
      </c>
      <c r="N112" s="504">
        <v>0</v>
      </c>
      <c r="O112" s="504">
        <v>0</v>
      </c>
      <c r="P112" s="504">
        <v>0</v>
      </c>
      <c r="Q112" s="504">
        <v>0</v>
      </c>
      <c r="R112" s="504">
        <v>0</v>
      </c>
      <c r="S112" s="504">
        <v>0</v>
      </c>
      <c r="T112" s="504">
        <v>0</v>
      </c>
      <c r="U112" s="504">
        <v>0</v>
      </c>
      <c r="V112" s="504">
        <v>0</v>
      </c>
      <c r="W112" s="504">
        <v>0</v>
      </c>
      <c r="X112" s="504">
        <v>0</v>
      </c>
      <c r="Y112" s="504">
        <v>0</v>
      </c>
      <c r="Z112" s="504">
        <v>0</v>
      </c>
      <c r="AA112" s="504">
        <v>0</v>
      </c>
      <c r="AB112" s="504">
        <v>0</v>
      </c>
      <c r="AC112" s="504">
        <v>0</v>
      </c>
      <c r="AD112" s="504">
        <v>0</v>
      </c>
      <c r="AE112" s="504">
        <v>0</v>
      </c>
      <c r="AF112" s="504">
        <v>0</v>
      </c>
      <c r="AG112" s="504">
        <v>0</v>
      </c>
      <c r="AH112" s="504">
        <v>0</v>
      </c>
      <c r="AI112" s="504">
        <v>0</v>
      </c>
      <c r="AJ112" s="504">
        <v>0</v>
      </c>
      <c r="AK112" s="504">
        <v>0</v>
      </c>
      <c r="AL112" s="504">
        <v>0</v>
      </c>
      <c r="AM112" s="504">
        <v>0</v>
      </c>
      <c r="AN112" s="504">
        <v>0</v>
      </c>
      <c r="AO112" s="504">
        <v>0</v>
      </c>
      <c r="AP112" s="504">
        <v>0</v>
      </c>
      <c r="AQ112" s="504">
        <v>0</v>
      </c>
      <c r="AR112" s="504">
        <v>0</v>
      </c>
      <c r="AS112" s="504">
        <v>0</v>
      </c>
      <c r="AT112" s="504">
        <v>0</v>
      </c>
      <c r="AU112" s="504">
        <v>0</v>
      </c>
      <c r="AV112" s="504">
        <v>0</v>
      </c>
      <c r="AW112" s="504">
        <v>0</v>
      </c>
      <c r="AX112" s="504">
        <v>0</v>
      </c>
      <c r="AY112" s="504">
        <v>0</v>
      </c>
      <c r="AZ112" s="504">
        <v>0</v>
      </c>
      <c r="BA112" s="504">
        <v>0</v>
      </c>
      <c r="BB112" s="504">
        <v>0</v>
      </c>
      <c r="BC112" s="504">
        <v>0</v>
      </c>
      <c r="BD112" s="504">
        <v>0</v>
      </c>
      <c r="BE112" s="504">
        <v>0</v>
      </c>
      <c r="BF112" s="504">
        <v>0</v>
      </c>
      <c r="BG112" s="504">
        <v>0</v>
      </c>
      <c r="BH112" s="504">
        <v>0</v>
      </c>
      <c r="BI112" s="504">
        <v>0</v>
      </c>
      <c r="BJ112" s="504">
        <v>0</v>
      </c>
      <c r="BK112" s="504">
        <v>0</v>
      </c>
      <c r="BL112" s="504">
        <v>0</v>
      </c>
      <c r="BM112" s="504">
        <v>0</v>
      </c>
      <c r="BN112" s="504">
        <v>0</v>
      </c>
      <c r="BO112" s="504">
        <v>0</v>
      </c>
      <c r="BP112" s="504">
        <v>0</v>
      </c>
      <c r="BQ112" s="504">
        <v>0</v>
      </c>
      <c r="BR112" s="504">
        <v>0</v>
      </c>
      <c r="BS112" s="504">
        <v>0</v>
      </c>
      <c r="BT112" s="504">
        <v>0</v>
      </c>
      <c r="BU112" s="504">
        <v>0</v>
      </c>
      <c r="BV112" s="504">
        <v>0</v>
      </c>
      <c r="BW112" s="504">
        <v>0</v>
      </c>
      <c r="BX112" s="504">
        <v>0</v>
      </c>
      <c r="BY112" s="504">
        <v>0</v>
      </c>
      <c r="BZ112" s="597"/>
      <c r="CA112" s="442"/>
      <c r="CB112" s="325"/>
      <c r="CC112" s="455"/>
    </row>
    <row r="113" spans="1:81" s="486" customFormat="1" ht="45" x14ac:dyDescent="0.15">
      <c r="A113" s="493"/>
      <c r="B113" s="761" t="s">
        <v>1808</v>
      </c>
      <c r="C113" s="493"/>
      <c r="D113" s="493"/>
      <c r="E113" s="169" t="s">
        <v>1616</v>
      </c>
      <c r="F113" s="496" t="str">
        <f>B113</f>
        <v>10.4</v>
      </c>
      <c r="G113" s="538" t="s">
        <v>601</v>
      </c>
      <c r="H113" s="533" t="s">
        <v>424</v>
      </c>
      <c r="I113" s="428">
        <f t="shared" ref="I113:AN113" si="18">SUM(I114:I117)</f>
        <v>416323.17640635575</v>
      </c>
      <c r="J113" s="428">
        <f t="shared" si="18"/>
        <v>0</v>
      </c>
      <c r="K113" s="428">
        <f t="shared" si="18"/>
        <v>0</v>
      </c>
      <c r="L113" s="428">
        <f t="shared" si="18"/>
        <v>0</v>
      </c>
      <c r="M113" s="428">
        <f t="shared" si="18"/>
        <v>0</v>
      </c>
      <c r="N113" s="428">
        <f t="shared" si="18"/>
        <v>0</v>
      </c>
      <c r="O113" s="428">
        <f t="shared" si="18"/>
        <v>0</v>
      </c>
      <c r="P113" s="428">
        <f t="shared" si="18"/>
        <v>0</v>
      </c>
      <c r="Q113" s="428">
        <f t="shared" si="18"/>
        <v>0</v>
      </c>
      <c r="R113" s="428">
        <f t="shared" si="18"/>
        <v>0</v>
      </c>
      <c r="S113" s="428">
        <f t="shared" si="18"/>
        <v>0</v>
      </c>
      <c r="T113" s="428">
        <f t="shared" si="18"/>
        <v>0</v>
      </c>
      <c r="U113" s="428">
        <f t="shared" si="18"/>
        <v>0</v>
      </c>
      <c r="V113" s="428">
        <f t="shared" si="18"/>
        <v>0</v>
      </c>
      <c r="W113" s="428">
        <f t="shared" si="18"/>
        <v>0</v>
      </c>
      <c r="X113" s="428">
        <f t="shared" si="18"/>
        <v>0</v>
      </c>
      <c r="Y113" s="428">
        <f t="shared" si="18"/>
        <v>190.38854697740109</v>
      </c>
      <c r="Z113" s="428">
        <f t="shared" si="18"/>
        <v>0</v>
      </c>
      <c r="AA113" s="428">
        <f t="shared" si="18"/>
        <v>9998.5642199999984</v>
      </c>
      <c r="AB113" s="428">
        <f t="shared" si="18"/>
        <v>1227.03259</v>
      </c>
      <c r="AC113" s="428">
        <f t="shared" si="18"/>
        <v>8457.3855392142341</v>
      </c>
      <c r="AD113" s="428">
        <f t="shared" si="18"/>
        <v>0</v>
      </c>
      <c r="AE113" s="428">
        <f t="shared" si="18"/>
        <v>0</v>
      </c>
      <c r="AF113" s="428">
        <f t="shared" si="18"/>
        <v>3.7271100000000001</v>
      </c>
      <c r="AG113" s="428">
        <f t="shared" si="18"/>
        <v>18445.966543419527</v>
      </c>
      <c r="AH113" s="428">
        <f t="shared" si="18"/>
        <v>0</v>
      </c>
      <c r="AI113" s="428">
        <f t="shared" si="18"/>
        <v>24011.411564237977</v>
      </c>
      <c r="AJ113" s="428">
        <f t="shared" si="18"/>
        <v>17680.881278333338</v>
      </c>
      <c r="AK113" s="428">
        <f t="shared" si="18"/>
        <v>0</v>
      </c>
      <c r="AL113" s="428">
        <f t="shared" si="18"/>
        <v>0</v>
      </c>
      <c r="AM113" s="428">
        <f t="shared" si="18"/>
        <v>1991.8767575835604</v>
      </c>
      <c r="AN113" s="428">
        <f t="shared" si="18"/>
        <v>131534.81803078583</v>
      </c>
      <c r="AO113" s="428">
        <f t="shared" ref="AO113:BT113" si="19">SUM(AO114:AO117)</f>
        <v>87519.199234</v>
      </c>
      <c r="AP113" s="428">
        <f t="shared" si="19"/>
        <v>0</v>
      </c>
      <c r="AQ113" s="428">
        <f t="shared" si="19"/>
        <v>0</v>
      </c>
      <c r="AR113" s="428">
        <f t="shared" si="19"/>
        <v>2992.325627858801</v>
      </c>
      <c r="AS113" s="428">
        <f t="shared" si="19"/>
        <v>20302.073949999995</v>
      </c>
      <c r="AT113" s="428">
        <f t="shared" si="19"/>
        <v>11644.337200000004</v>
      </c>
      <c r="AU113" s="428">
        <f t="shared" si="19"/>
        <v>12550.728289999997</v>
      </c>
      <c r="AV113" s="428">
        <f t="shared" si="19"/>
        <v>11306.869133573909</v>
      </c>
      <c r="AW113" s="428">
        <f t="shared" si="19"/>
        <v>14497.847749999968</v>
      </c>
      <c r="AX113" s="428">
        <f t="shared" si="19"/>
        <v>148.69771</v>
      </c>
      <c r="AY113" s="428">
        <f t="shared" si="19"/>
        <v>4619.9731000000002</v>
      </c>
      <c r="AZ113" s="428">
        <f t="shared" si="19"/>
        <v>1226.5302099999999</v>
      </c>
      <c r="BA113" s="428">
        <f t="shared" si="19"/>
        <v>10543.515740000001</v>
      </c>
      <c r="BB113" s="428">
        <f t="shared" si="19"/>
        <v>228.69461000000001</v>
      </c>
      <c r="BC113" s="428">
        <f t="shared" si="19"/>
        <v>0</v>
      </c>
      <c r="BD113" s="428">
        <f t="shared" si="19"/>
        <v>0.45735999999999954</v>
      </c>
      <c r="BE113" s="428">
        <f t="shared" si="19"/>
        <v>0</v>
      </c>
      <c r="BF113" s="428">
        <f t="shared" si="19"/>
        <v>0</v>
      </c>
      <c r="BG113" s="428">
        <f t="shared" si="19"/>
        <v>0.5999800000000004</v>
      </c>
      <c r="BH113" s="428">
        <f t="shared" si="19"/>
        <v>0</v>
      </c>
      <c r="BI113" s="428">
        <f t="shared" si="19"/>
        <v>0</v>
      </c>
      <c r="BJ113" s="428">
        <f t="shared" si="19"/>
        <v>234.80045000000001</v>
      </c>
      <c r="BK113" s="428">
        <f t="shared" si="19"/>
        <v>11.103160000000001</v>
      </c>
      <c r="BL113" s="428">
        <f t="shared" si="19"/>
        <v>294.89262000000002</v>
      </c>
      <c r="BM113" s="428">
        <f t="shared" si="19"/>
        <v>437.96316999999999</v>
      </c>
      <c r="BN113" s="428">
        <f t="shared" si="19"/>
        <v>526.36212999999998</v>
      </c>
      <c r="BO113" s="428">
        <f t="shared" si="19"/>
        <v>259.81070999999997</v>
      </c>
      <c r="BP113" s="428">
        <f t="shared" si="19"/>
        <v>9.4541199999999996</v>
      </c>
      <c r="BQ113" s="428">
        <f t="shared" si="19"/>
        <v>9.8815000000000008</v>
      </c>
      <c r="BR113" s="428">
        <f t="shared" si="19"/>
        <v>23.928309663068489</v>
      </c>
      <c r="BS113" s="428">
        <f t="shared" si="19"/>
        <v>26.737479999999998</v>
      </c>
      <c r="BT113" s="428">
        <f t="shared" si="19"/>
        <v>1.1809663068490295E-2</v>
      </c>
      <c r="BU113" s="428">
        <f>SUM(BU114:BU117)</f>
        <v>0</v>
      </c>
      <c r="BV113" s="428">
        <f>SUM(BV114:BV117)</f>
        <v>0</v>
      </c>
      <c r="BW113" s="428">
        <f>SUM(BW114:BW117)</f>
        <v>23280.011827711794</v>
      </c>
      <c r="BX113" s="428">
        <f>SUM(BX114:BX117)</f>
        <v>56.498193333333006</v>
      </c>
      <c r="BY113" s="428">
        <f>SUM(BY114:BY117)</f>
        <v>27.818849999999998</v>
      </c>
      <c r="BZ113" s="597" t="str">
        <f>G113</f>
        <v>прибыль, направленная на инвестиции</v>
      </c>
      <c r="CA113" s="442"/>
      <c r="CB113" s="325" t="s">
        <v>635</v>
      </c>
      <c r="CC113" s="455"/>
    </row>
    <row r="114" spans="1:81" s="486" customFormat="1" ht="18.75" x14ac:dyDescent="0.15">
      <c r="A114" s="346"/>
      <c r="B114" s="761"/>
      <c r="C114" s="493"/>
      <c r="D114" s="493"/>
      <c r="F114" s="439" t="str">
        <f>B113&amp;".1"</f>
        <v>10.4.1</v>
      </c>
      <c r="G114" s="534" t="s">
        <v>57</v>
      </c>
      <c r="H114" s="533" t="s">
        <v>424</v>
      </c>
      <c r="I114" s="504">
        <f>SUM(K114:BY114)</f>
        <v>46457.329119999988</v>
      </c>
      <c r="J114" s="504">
        <v>0</v>
      </c>
      <c r="K114" s="504">
        <v>0</v>
      </c>
      <c r="L114" s="504">
        <v>0</v>
      </c>
      <c r="M114" s="504">
        <v>0</v>
      </c>
      <c r="N114" s="504">
        <v>0</v>
      </c>
      <c r="O114" s="504">
        <v>0</v>
      </c>
      <c r="P114" s="504">
        <v>0</v>
      </c>
      <c r="Q114" s="504">
        <v>0</v>
      </c>
      <c r="R114" s="504">
        <v>0</v>
      </c>
      <c r="S114" s="504">
        <v>0</v>
      </c>
      <c r="T114" s="504">
        <v>0</v>
      </c>
      <c r="U114" s="504">
        <v>0</v>
      </c>
      <c r="V114" s="504">
        <v>0</v>
      </c>
      <c r="W114" s="504">
        <v>0</v>
      </c>
      <c r="X114" s="504">
        <v>0</v>
      </c>
      <c r="Y114" s="504">
        <v>81.917239999999993</v>
      </c>
      <c r="Z114" s="504">
        <v>0</v>
      </c>
      <c r="AA114" s="504">
        <v>0</v>
      </c>
      <c r="AB114" s="504">
        <v>23.78604</v>
      </c>
      <c r="AC114" s="504">
        <v>0</v>
      </c>
      <c r="AD114" s="504">
        <v>0</v>
      </c>
      <c r="AE114" s="504">
        <v>0</v>
      </c>
      <c r="AF114" s="504">
        <v>0</v>
      </c>
      <c r="AG114" s="504">
        <v>0</v>
      </c>
      <c r="AH114" s="504">
        <v>0</v>
      </c>
      <c r="AI114" s="504">
        <v>0</v>
      </c>
      <c r="AJ114" s="504">
        <v>7722.5315133333334</v>
      </c>
      <c r="AK114" s="504">
        <v>0</v>
      </c>
      <c r="AL114" s="504">
        <v>0</v>
      </c>
      <c r="AM114" s="504">
        <v>165.68334999999999</v>
      </c>
      <c r="AN114" s="504">
        <v>35926.818059999998</v>
      </c>
      <c r="AO114" s="504">
        <v>426.69675999999993</v>
      </c>
      <c r="AP114" s="504">
        <v>0</v>
      </c>
      <c r="AQ114" s="504">
        <v>0</v>
      </c>
      <c r="AR114" s="504">
        <v>0</v>
      </c>
      <c r="AS114" s="504">
        <v>585.27708000000007</v>
      </c>
      <c r="AT114" s="504">
        <v>377.15447999999998</v>
      </c>
      <c r="AU114" s="504">
        <v>165.32799</v>
      </c>
      <c r="AV114" s="504">
        <v>276.03987999999998</v>
      </c>
      <c r="AW114" s="504">
        <v>612.23023999999998</v>
      </c>
      <c r="AX114" s="504">
        <v>0</v>
      </c>
      <c r="AY114" s="504">
        <v>0</v>
      </c>
      <c r="AZ114" s="504">
        <v>0</v>
      </c>
      <c r="BA114" s="504">
        <v>0</v>
      </c>
      <c r="BB114" s="504">
        <v>0</v>
      </c>
      <c r="BC114" s="504">
        <v>0</v>
      </c>
      <c r="BD114" s="504">
        <v>0</v>
      </c>
      <c r="BE114" s="504">
        <v>0</v>
      </c>
      <c r="BF114" s="504">
        <v>0</v>
      </c>
      <c r="BG114" s="504">
        <v>0</v>
      </c>
      <c r="BH114" s="504">
        <v>0</v>
      </c>
      <c r="BI114" s="504">
        <v>0</v>
      </c>
      <c r="BJ114" s="504">
        <v>0</v>
      </c>
      <c r="BK114" s="504">
        <v>0</v>
      </c>
      <c r="BL114" s="504">
        <v>0</v>
      </c>
      <c r="BM114" s="504">
        <v>0</v>
      </c>
      <c r="BN114" s="504">
        <v>0</v>
      </c>
      <c r="BO114" s="504">
        <v>0</v>
      </c>
      <c r="BP114" s="504">
        <v>0</v>
      </c>
      <c r="BQ114" s="504">
        <v>0</v>
      </c>
      <c r="BR114" s="504">
        <v>0</v>
      </c>
      <c r="BS114" s="504">
        <v>0</v>
      </c>
      <c r="BT114" s="504">
        <v>0</v>
      </c>
      <c r="BU114" s="504">
        <v>0</v>
      </c>
      <c r="BV114" s="504">
        <v>0</v>
      </c>
      <c r="BW114" s="504">
        <v>93.86648666666666</v>
      </c>
      <c r="BX114" s="504">
        <v>0</v>
      </c>
      <c r="BY114" s="504">
        <v>0</v>
      </c>
      <c r="BZ114" s="597"/>
      <c r="CA114" s="442"/>
      <c r="CB114" s="325"/>
      <c r="CC114" s="455"/>
    </row>
    <row r="115" spans="1:81" s="486" customFormat="1" ht="18.75" x14ac:dyDescent="0.15">
      <c r="A115" s="493"/>
      <c r="B115" s="761"/>
      <c r="C115" s="493"/>
      <c r="D115" s="493"/>
      <c r="F115" s="439" t="str">
        <f>B113&amp;".2"</f>
        <v>10.4.2</v>
      </c>
      <c r="G115" s="534" t="s">
        <v>58</v>
      </c>
      <c r="H115" s="533" t="s">
        <v>424</v>
      </c>
      <c r="I115" s="504">
        <f>SUM(K115:BY115)</f>
        <v>115707.00628899987</v>
      </c>
      <c r="J115" s="504">
        <v>0</v>
      </c>
      <c r="K115" s="504">
        <v>0</v>
      </c>
      <c r="L115" s="504">
        <v>0</v>
      </c>
      <c r="M115" s="504">
        <v>0</v>
      </c>
      <c r="N115" s="504">
        <v>0</v>
      </c>
      <c r="O115" s="504">
        <v>0</v>
      </c>
      <c r="P115" s="504">
        <v>0</v>
      </c>
      <c r="Q115" s="504">
        <v>0</v>
      </c>
      <c r="R115" s="504">
        <v>0</v>
      </c>
      <c r="S115" s="504">
        <v>0</v>
      </c>
      <c r="T115" s="504">
        <v>0</v>
      </c>
      <c r="U115" s="504">
        <v>0</v>
      </c>
      <c r="V115" s="504">
        <v>0</v>
      </c>
      <c r="W115" s="504">
        <v>0</v>
      </c>
      <c r="X115" s="504">
        <v>0</v>
      </c>
      <c r="Y115" s="504">
        <v>81.917049999999989</v>
      </c>
      <c r="Z115" s="504">
        <v>0</v>
      </c>
      <c r="AA115" s="504">
        <v>1519.5519899999999</v>
      </c>
      <c r="AB115" s="504">
        <v>547.649</v>
      </c>
      <c r="AC115" s="504">
        <v>0</v>
      </c>
      <c r="AD115" s="504">
        <v>0</v>
      </c>
      <c r="AE115" s="504">
        <v>0</v>
      </c>
      <c r="AF115" s="504">
        <v>3.7016933333333331</v>
      </c>
      <c r="AG115" s="504">
        <v>0.68801333333333303</v>
      </c>
      <c r="AH115" s="504">
        <v>0</v>
      </c>
      <c r="AI115" s="504">
        <v>1617.5732800000001</v>
      </c>
      <c r="AJ115" s="504">
        <v>-5.7672266666666667</v>
      </c>
      <c r="AK115" s="504">
        <v>0</v>
      </c>
      <c r="AL115" s="504">
        <v>0</v>
      </c>
      <c r="AM115" s="504">
        <v>1.26989</v>
      </c>
      <c r="AN115" s="504">
        <f>35080.7574845322-873.037681198905</f>
        <v>34207.719803333297</v>
      </c>
      <c r="AO115" s="504">
        <f>56772.494794-426.69676</f>
        <v>56345.798033999999</v>
      </c>
      <c r="AP115" s="504">
        <v>0</v>
      </c>
      <c r="AQ115" s="504">
        <v>0</v>
      </c>
      <c r="AR115" s="504">
        <f>440.383469842973+11.2534401570272</f>
        <v>451.63691000000017</v>
      </c>
      <c r="AS115" s="504">
        <v>78.419823333333341</v>
      </c>
      <c r="AT115" s="504">
        <v>336.44671166666666</v>
      </c>
      <c r="AU115" s="504">
        <v>320.86637166666662</v>
      </c>
      <c r="AV115" s="504">
        <v>212.72328999999999</v>
      </c>
      <c r="AW115" s="504">
        <v>24.60349166666667</v>
      </c>
      <c r="AX115" s="504">
        <v>126.09929</v>
      </c>
      <c r="AY115" s="504">
        <v>280.28510999999997</v>
      </c>
      <c r="AZ115" s="504">
        <v>77.426179999999988</v>
      </c>
      <c r="BA115" s="504">
        <v>111.45108</v>
      </c>
      <c r="BB115" s="504">
        <v>7.0915299999999997</v>
      </c>
      <c r="BC115" s="504">
        <v>0</v>
      </c>
      <c r="BD115" s="504">
        <v>0</v>
      </c>
      <c r="BE115" s="504">
        <v>0</v>
      </c>
      <c r="BF115" s="504">
        <v>0</v>
      </c>
      <c r="BG115" s="504">
        <v>0</v>
      </c>
      <c r="BH115" s="504">
        <v>0</v>
      </c>
      <c r="BI115" s="504">
        <v>0</v>
      </c>
      <c r="BJ115" s="504">
        <v>7.99437</v>
      </c>
      <c r="BK115" s="504">
        <v>0</v>
      </c>
      <c r="BL115" s="504">
        <v>0</v>
      </c>
      <c r="BM115" s="504">
        <v>0</v>
      </c>
      <c r="BN115" s="504">
        <v>0</v>
      </c>
      <c r="BO115" s="504">
        <v>0</v>
      </c>
      <c r="BP115" s="504">
        <v>0</v>
      </c>
      <c r="BQ115" s="504">
        <v>0</v>
      </c>
      <c r="BR115" s="504">
        <v>0</v>
      </c>
      <c r="BS115" s="504">
        <v>0</v>
      </c>
      <c r="BT115" s="504">
        <v>0</v>
      </c>
      <c r="BU115" s="504">
        <v>0</v>
      </c>
      <c r="BV115" s="504">
        <v>0</v>
      </c>
      <c r="BW115" s="504">
        <f>18748.9930168847+602.867586448568</f>
        <v>19351.860603333265</v>
      </c>
      <c r="BX115" s="504">
        <v>0</v>
      </c>
      <c r="BY115" s="504">
        <v>0</v>
      </c>
      <c r="BZ115" s="597"/>
      <c r="CA115" s="442"/>
      <c r="CB115" s="325"/>
      <c r="CC115" s="455"/>
    </row>
    <row r="116" spans="1:81" s="486" customFormat="1" ht="18.75" x14ac:dyDescent="0.15">
      <c r="A116" s="493"/>
      <c r="B116" s="761"/>
      <c r="C116" s="493"/>
      <c r="D116" s="493"/>
      <c r="F116" s="439" t="str">
        <f>B113&amp;".3"</f>
        <v>10.4.3</v>
      </c>
      <c r="G116" s="534" t="s">
        <v>59</v>
      </c>
      <c r="H116" s="533" t="s">
        <v>424</v>
      </c>
      <c r="I116" s="504">
        <f>SUM(K116:BY116)</f>
        <v>165556.47209392395</v>
      </c>
      <c r="J116" s="504">
        <v>0</v>
      </c>
      <c r="K116" s="504">
        <v>0</v>
      </c>
      <c r="L116" s="504">
        <v>0</v>
      </c>
      <c r="M116" s="504">
        <v>0</v>
      </c>
      <c r="N116" s="504">
        <v>0</v>
      </c>
      <c r="O116" s="504">
        <v>0</v>
      </c>
      <c r="P116" s="504">
        <v>0</v>
      </c>
      <c r="Q116" s="504">
        <v>0</v>
      </c>
      <c r="R116" s="504">
        <v>0</v>
      </c>
      <c r="S116" s="504">
        <v>0</v>
      </c>
      <c r="T116" s="504">
        <v>0</v>
      </c>
      <c r="U116" s="504">
        <v>0</v>
      </c>
      <c r="V116" s="504">
        <v>0</v>
      </c>
      <c r="W116" s="504">
        <v>0</v>
      </c>
      <c r="X116" s="504">
        <v>0</v>
      </c>
      <c r="Y116" s="504">
        <v>26.828409999999998</v>
      </c>
      <c r="Z116" s="504">
        <v>0</v>
      </c>
      <c r="AA116" s="504">
        <v>8479.0122299999985</v>
      </c>
      <c r="AB116" s="504">
        <v>0</v>
      </c>
      <c r="AC116" s="504">
        <v>3818.5602333333341</v>
      </c>
      <c r="AD116" s="504">
        <v>0</v>
      </c>
      <c r="AE116" s="504">
        <v>0</v>
      </c>
      <c r="AF116" s="504">
        <v>0</v>
      </c>
      <c r="AG116" s="504">
        <v>11166.8734133333</v>
      </c>
      <c r="AH116" s="504">
        <v>0</v>
      </c>
      <c r="AI116" s="504">
        <v>3805.0485216666671</v>
      </c>
      <c r="AJ116" s="504">
        <f>5300.54575739763+120.53257760237</f>
        <v>5421.0783350000002</v>
      </c>
      <c r="AK116" s="504">
        <v>0</v>
      </c>
      <c r="AL116" s="504">
        <v>0</v>
      </c>
      <c r="AM116" s="504">
        <v>1.28067</v>
      </c>
      <c r="AN116" s="504">
        <v>55417.072763333337</v>
      </c>
      <c r="AO116" s="504">
        <v>30746.704439999998</v>
      </c>
      <c r="AP116" s="504">
        <v>0</v>
      </c>
      <c r="AQ116" s="504">
        <v>0</v>
      </c>
      <c r="AR116" s="504">
        <v>368.54998999999998</v>
      </c>
      <c r="AS116" s="504">
        <v>17028.292707878802</v>
      </c>
      <c r="AT116" s="504">
        <v>9818.0570266666673</v>
      </c>
      <c r="AU116" s="504">
        <f>4405.06297499997+6225.18721833333</f>
        <v>10630.250193333301</v>
      </c>
      <c r="AV116" s="504">
        <v>62.367960000000004</v>
      </c>
      <c r="AW116" s="504">
        <v>72.214709999999997</v>
      </c>
      <c r="AX116" s="504">
        <v>22.598419999999997</v>
      </c>
      <c r="AY116" s="504">
        <v>4339.6879900000004</v>
      </c>
      <c r="AZ116" s="504">
        <v>6.3425099999999999</v>
      </c>
      <c r="BA116" s="504">
        <v>3.2293300000000005</v>
      </c>
      <c r="BB116" s="504">
        <v>211.65663000000001</v>
      </c>
      <c r="BC116" s="504">
        <v>0</v>
      </c>
      <c r="BD116" s="504">
        <v>0</v>
      </c>
      <c r="BE116" s="504">
        <v>0</v>
      </c>
      <c r="BF116" s="504">
        <v>0</v>
      </c>
      <c r="BG116" s="504">
        <v>0</v>
      </c>
      <c r="BH116" s="504">
        <v>0</v>
      </c>
      <c r="BI116" s="504">
        <v>0</v>
      </c>
      <c r="BJ116" s="504">
        <v>223.99919</v>
      </c>
      <c r="BK116" s="504">
        <v>10.9335</v>
      </c>
      <c r="BL116" s="504">
        <v>0</v>
      </c>
      <c r="BM116" s="504">
        <v>0</v>
      </c>
      <c r="BN116" s="504">
        <v>0</v>
      </c>
      <c r="BO116" s="504">
        <v>0</v>
      </c>
      <c r="BP116" s="504">
        <v>9.3484999999999996</v>
      </c>
      <c r="BQ116" s="504">
        <v>9.8815000000000008</v>
      </c>
      <c r="BR116" s="504">
        <v>23.916499999999999</v>
      </c>
      <c r="BS116" s="504">
        <v>26.737479999999998</v>
      </c>
      <c r="BT116" s="504">
        <v>0</v>
      </c>
      <c r="BU116" s="504">
        <v>0</v>
      </c>
      <c r="BV116" s="504">
        <v>0</v>
      </c>
      <c r="BW116" s="504">
        <v>3805.9489393785307</v>
      </c>
      <c r="BX116" s="504">
        <v>0</v>
      </c>
      <c r="BY116" s="504">
        <v>0</v>
      </c>
      <c r="BZ116" s="597"/>
      <c r="CA116" s="442"/>
      <c r="CB116" s="325"/>
      <c r="CC116" s="455"/>
    </row>
    <row r="117" spans="1:81" s="486" customFormat="1" ht="18.75" x14ac:dyDescent="0.15">
      <c r="A117" s="493"/>
      <c r="B117" s="761"/>
      <c r="C117" s="493"/>
      <c r="D117" s="493"/>
      <c r="F117" s="439" t="str">
        <f>B113&amp;".4"</f>
        <v>10.4.4</v>
      </c>
      <c r="G117" s="534" t="s">
        <v>60</v>
      </c>
      <c r="H117" s="533" t="s">
        <v>424</v>
      </c>
      <c r="I117" s="504">
        <f>SUM(K117:BY117)</f>
        <v>88602.368903431983</v>
      </c>
      <c r="J117" s="504">
        <v>0</v>
      </c>
      <c r="K117" s="504">
        <v>0</v>
      </c>
      <c r="L117" s="504">
        <v>0</v>
      </c>
      <c r="M117" s="504">
        <v>0</v>
      </c>
      <c r="N117" s="504">
        <v>0</v>
      </c>
      <c r="O117" s="504">
        <v>0</v>
      </c>
      <c r="P117" s="504">
        <v>0</v>
      </c>
      <c r="Q117" s="504">
        <v>0</v>
      </c>
      <c r="R117" s="504">
        <v>0</v>
      </c>
      <c r="S117" s="504">
        <v>0</v>
      </c>
      <c r="T117" s="504">
        <v>0</v>
      </c>
      <c r="U117" s="504">
        <v>0</v>
      </c>
      <c r="V117" s="504">
        <v>0</v>
      </c>
      <c r="W117" s="504">
        <v>0</v>
      </c>
      <c r="X117" s="504">
        <v>0</v>
      </c>
      <c r="Y117" s="504">
        <v>-0.27415302259886731</v>
      </c>
      <c r="Z117" s="504">
        <v>0</v>
      </c>
      <c r="AA117" s="504">
        <f>24021.654105-AA122</f>
        <v>0</v>
      </c>
      <c r="AB117" s="504">
        <v>655.59755000000007</v>
      </c>
      <c r="AC117" s="504">
        <f>20631.3799766667-AC122</f>
        <v>4638.8253058809005</v>
      </c>
      <c r="AD117" s="504">
        <v>0</v>
      </c>
      <c r="AE117" s="504">
        <v>0</v>
      </c>
      <c r="AF117" s="504">
        <v>2.5416666666667091E-2</v>
      </c>
      <c r="AG117" s="504">
        <f>29753.7996116667-AG122</f>
        <v>7278.405116752896</v>
      </c>
      <c r="AH117" s="504">
        <v>0</v>
      </c>
      <c r="AI117" s="504">
        <f>70947.1328783333-AI122</f>
        <v>18588.789762571309</v>
      </c>
      <c r="AJ117" s="504">
        <f>5800.13561666667-AJ122</f>
        <v>4543.0386566666702</v>
      </c>
      <c r="AK117" s="504">
        <v>0</v>
      </c>
      <c r="AL117" s="504">
        <v>0</v>
      </c>
      <c r="AM117" s="504">
        <f>5200.58056-AM122</f>
        <v>1823.6428475835605</v>
      </c>
      <c r="AN117" s="504">
        <f>24499.2787833334-AN122</f>
        <v>5983.2074041191991</v>
      </c>
      <c r="AO117" s="504">
        <f>2203.86006599999-AO122</f>
        <v>0</v>
      </c>
      <c r="AP117" s="504">
        <v>0</v>
      </c>
      <c r="AQ117" s="504">
        <v>0</v>
      </c>
      <c r="AR117" s="504">
        <f>32311.75824-AR122</f>
        <v>2172.1387278588008</v>
      </c>
      <c r="AS117" s="504">
        <f>7521.40167878786-AS122</f>
        <v>2610.0843387878604</v>
      </c>
      <c r="AT117" s="504">
        <f>1441.01182166667-AT122</f>
        <v>1112.6789816666699</v>
      </c>
      <c r="AU117" s="504">
        <f>1733.03462500003-AU122</f>
        <v>1434.28373500003</v>
      </c>
      <c r="AV117" s="504">
        <f>14025.70982-AV122</f>
        <v>10755.73800357391</v>
      </c>
      <c r="AW117" s="504">
        <f>19699.1341683333-AW122</f>
        <v>13788.799308333302</v>
      </c>
      <c r="AX117" s="504">
        <f>249.39673-AX122</f>
        <v>0</v>
      </c>
      <c r="AY117" s="504">
        <f>1628.75563-AY122</f>
        <v>0</v>
      </c>
      <c r="AZ117" s="504">
        <f>1904.04966-AZ122</f>
        <v>1142.76152</v>
      </c>
      <c r="BA117" s="504">
        <f>10448.59912-BA122</f>
        <v>10428.83533</v>
      </c>
      <c r="BB117" s="504">
        <f>17.65053-BB122</f>
        <v>9.9464499999999987</v>
      </c>
      <c r="BC117" s="504">
        <v>0</v>
      </c>
      <c r="BD117" s="504">
        <f>12.65336-BD122</f>
        <v>0.45735999999999954</v>
      </c>
      <c r="BE117" s="504">
        <f>0.08304-BE122</f>
        <v>0</v>
      </c>
      <c r="BF117" s="504">
        <f>0.04013-BF122</f>
        <v>0</v>
      </c>
      <c r="BG117" s="504">
        <f>15.24398-BG122</f>
        <v>0.5999800000000004</v>
      </c>
      <c r="BH117" s="504">
        <v>0</v>
      </c>
      <c r="BI117" s="504">
        <v>0</v>
      </c>
      <c r="BJ117" s="504">
        <f>26.80689-BJ122</f>
        <v>2.8068899999999992</v>
      </c>
      <c r="BK117" s="504">
        <v>0.16966000000000001</v>
      </c>
      <c r="BL117" s="504">
        <v>294.89262000000002</v>
      </c>
      <c r="BM117" s="504">
        <v>437.96316999999999</v>
      </c>
      <c r="BN117" s="504">
        <v>526.36212999999998</v>
      </c>
      <c r="BO117" s="504">
        <f>278.82471-BO122</f>
        <v>259.81070999999997</v>
      </c>
      <c r="BP117" s="504">
        <v>0.10561999999999999</v>
      </c>
      <c r="BQ117" s="504">
        <f>3.26435-BQ122</f>
        <v>0</v>
      </c>
      <c r="BR117" s="504">
        <f>7.71062-BR122</f>
        <v>1.1809663068489407E-2</v>
      </c>
      <c r="BS117" s="504">
        <f>7.09801-BS122</f>
        <v>0</v>
      </c>
      <c r="BT117" s="504">
        <f>7.01646-BT122</f>
        <v>1.1809663068490295E-2</v>
      </c>
      <c r="BU117" s="504">
        <v>0</v>
      </c>
      <c r="BV117" s="504">
        <f>0.01005-BV122</f>
        <v>0</v>
      </c>
      <c r="BW117" s="504">
        <f>498.155218333333-BW122</f>
        <v>28.335798333333003</v>
      </c>
      <c r="BX117" s="504">
        <f>579.07239-BX122</f>
        <v>56.498193333333006</v>
      </c>
      <c r="BY117" s="504">
        <f>462.41801-BY122</f>
        <v>27.818849999999998</v>
      </c>
      <c r="BZ117" s="597"/>
      <c r="CA117" s="442"/>
      <c r="CB117" s="325"/>
      <c r="CC117" s="455"/>
    </row>
    <row r="118" spans="1:81" s="486" customFormat="1" ht="45" x14ac:dyDescent="0.15">
      <c r="A118" s="493"/>
      <c r="B118" s="761" t="s">
        <v>1809</v>
      </c>
      <c r="C118" s="493"/>
      <c r="D118" s="493"/>
      <c r="E118" s="169" t="s">
        <v>1616</v>
      </c>
      <c r="F118" s="496" t="str">
        <f>B118</f>
        <v>10.5</v>
      </c>
      <c r="G118" s="538" t="s">
        <v>591</v>
      </c>
      <c r="H118" s="533" t="s">
        <v>424</v>
      </c>
      <c r="I118" s="428">
        <f t="shared" ref="I118:AN118" si="20">SUM(I119:I122)</f>
        <v>189249.19395000004</v>
      </c>
      <c r="J118" s="428">
        <f t="shared" si="20"/>
        <v>0</v>
      </c>
      <c r="K118" s="428">
        <f t="shared" si="20"/>
        <v>0</v>
      </c>
      <c r="L118" s="428">
        <f t="shared" si="20"/>
        <v>0</v>
      </c>
      <c r="M118" s="428">
        <f t="shared" si="20"/>
        <v>0</v>
      </c>
      <c r="N118" s="428">
        <f t="shared" si="20"/>
        <v>0</v>
      </c>
      <c r="O118" s="428">
        <f t="shared" si="20"/>
        <v>0</v>
      </c>
      <c r="P118" s="428">
        <f t="shared" si="20"/>
        <v>0</v>
      </c>
      <c r="Q118" s="428">
        <f t="shared" si="20"/>
        <v>0</v>
      </c>
      <c r="R118" s="428">
        <f t="shared" si="20"/>
        <v>0</v>
      </c>
      <c r="S118" s="428">
        <f t="shared" si="20"/>
        <v>0</v>
      </c>
      <c r="T118" s="428">
        <f t="shared" si="20"/>
        <v>0</v>
      </c>
      <c r="U118" s="428">
        <f t="shared" si="20"/>
        <v>0</v>
      </c>
      <c r="V118" s="428">
        <f t="shared" si="20"/>
        <v>0</v>
      </c>
      <c r="W118" s="428">
        <f t="shared" si="20"/>
        <v>0</v>
      </c>
      <c r="X118" s="428">
        <f t="shared" si="20"/>
        <v>0</v>
      </c>
      <c r="Y118" s="428">
        <f t="shared" si="20"/>
        <v>0</v>
      </c>
      <c r="Z118" s="428">
        <f t="shared" si="20"/>
        <v>0</v>
      </c>
      <c r="AA118" s="428">
        <f t="shared" si="20"/>
        <v>24021.654105000001</v>
      </c>
      <c r="AB118" s="428">
        <f t="shared" si="20"/>
        <v>0</v>
      </c>
      <c r="AC118" s="428">
        <f t="shared" si="20"/>
        <v>15992.554670785799</v>
      </c>
      <c r="AD118" s="428">
        <f t="shared" si="20"/>
        <v>0</v>
      </c>
      <c r="AE118" s="428">
        <f t="shared" si="20"/>
        <v>0</v>
      </c>
      <c r="AF118" s="428">
        <f t="shared" si="20"/>
        <v>0</v>
      </c>
      <c r="AG118" s="428">
        <f t="shared" si="20"/>
        <v>22475.394494913802</v>
      </c>
      <c r="AH118" s="428">
        <f t="shared" si="20"/>
        <v>0</v>
      </c>
      <c r="AI118" s="428">
        <f t="shared" si="20"/>
        <v>52358.343115761993</v>
      </c>
      <c r="AJ118" s="428">
        <f t="shared" si="20"/>
        <v>1257.0969599999999</v>
      </c>
      <c r="AK118" s="428">
        <f t="shared" si="20"/>
        <v>0</v>
      </c>
      <c r="AL118" s="428">
        <f t="shared" si="20"/>
        <v>0</v>
      </c>
      <c r="AM118" s="428">
        <f t="shared" si="20"/>
        <v>3376.9377124164398</v>
      </c>
      <c r="AN118" s="428">
        <f t="shared" si="20"/>
        <v>18516.071379214201</v>
      </c>
      <c r="AO118" s="428">
        <f t="shared" ref="AO118:BT118" si="21">SUM(AO119:AO122)</f>
        <v>2203.8600659999902</v>
      </c>
      <c r="AP118" s="428">
        <f t="shared" si="21"/>
        <v>0</v>
      </c>
      <c r="AQ118" s="428">
        <f t="shared" si="21"/>
        <v>0</v>
      </c>
      <c r="AR118" s="428">
        <f t="shared" si="21"/>
        <v>30139.619512141198</v>
      </c>
      <c r="AS118" s="428">
        <f t="shared" si="21"/>
        <v>4911.3173399999996</v>
      </c>
      <c r="AT118" s="428">
        <f t="shared" si="21"/>
        <v>328.33284000000003</v>
      </c>
      <c r="AU118" s="428">
        <f t="shared" si="21"/>
        <v>298.75089000000003</v>
      </c>
      <c r="AV118" s="428">
        <f t="shared" si="21"/>
        <v>3269.9718164260898</v>
      </c>
      <c r="AW118" s="428">
        <f t="shared" si="21"/>
        <v>5910.3348599999999</v>
      </c>
      <c r="AX118" s="428">
        <f t="shared" si="21"/>
        <v>249.39672999999999</v>
      </c>
      <c r="AY118" s="428">
        <f t="shared" si="21"/>
        <v>1628.7556300000001</v>
      </c>
      <c r="AZ118" s="428">
        <f t="shared" si="21"/>
        <v>761.28814</v>
      </c>
      <c r="BA118" s="428">
        <f t="shared" si="21"/>
        <v>19.76379</v>
      </c>
      <c r="BB118" s="428">
        <f t="shared" si="21"/>
        <v>7.7040800000000003</v>
      </c>
      <c r="BC118" s="428">
        <f t="shared" si="21"/>
        <v>0</v>
      </c>
      <c r="BD118" s="428">
        <f t="shared" si="21"/>
        <v>12.196</v>
      </c>
      <c r="BE118" s="428">
        <f t="shared" si="21"/>
        <v>8.3040000000000003E-2</v>
      </c>
      <c r="BF118" s="428">
        <f t="shared" si="21"/>
        <v>4.0129999999999999E-2</v>
      </c>
      <c r="BG118" s="428">
        <f t="shared" si="21"/>
        <v>14.644</v>
      </c>
      <c r="BH118" s="428">
        <f t="shared" si="21"/>
        <v>0</v>
      </c>
      <c r="BI118" s="428">
        <f t="shared" si="21"/>
        <v>0</v>
      </c>
      <c r="BJ118" s="428">
        <f t="shared" si="21"/>
        <v>24</v>
      </c>
      <c r="BK118" s="428">
        <f t="shared" si="21"/>
        <v>0</v>
      </c>
      <c r="BL118" s="428">
        <f t="shared" si="21"/>
        <v>0</v>
      </c>
      <c r="BM118" s="428">
        <f t="shared" si="21"/>
        <v>0</v>
      </c>
      <c r="BN118" s="428">
        <f t="shared" si="21"/>
        <v>0</v>
      </c>
      <c r="BO118" s="428">
        <f t="shared" si="21"/>
        <v>19.013999999999999</v>
      </c>
      <c r="BP118" s="428">
        <f t="shared" si="21"/>
        <v>0</v>
      </c>
      <c r="BQ118" s="428">
        <f t="shared" si="21"/>
        <v>3.2643499999999999</v>
      </c>
      <c r="BR118" s="428">
        <f t="shared" si="21"/>
        <v>7.6988103369315102</v>
      </c>
      <c r="BS118" s="428">
        <f t="shared" si="21"/>
        <v>7.0980100000000004</v>
      </c>
      <c r="BT118" s="428">
        <f t="shared" si="21"/>
        <v>7.0046503369315101</v>
      </c>
      <c r="BU118" s="428">
        <f>SUM(BU119:BU122)</f>
        <v>0</v>
      </c>
      <c r="BV118" s="428">
        <f>SUM(BV119:BV122)</f>
        <v>1.005E-2</v>
      </c>
      <c r="BW118" s="428">
        <f>SUM(BW119:BW122)</f>
        <v>469.81941999999998</v>
      </c>
      <c r="BX118" s="428">
        <f>SUM(BX119:BX122)</f>
        <v>522.57419666666704</v>
      </c>
      <c r="BY118" s="428">
        <f>SUM(BY119:BY122)</f>
        <v>434.59915999999998</v>
      </c>
      <c r="BZ118" s="597" t="str">
        <f>G118</f>
        <v>кредиты банков</v>
      </c>
      <c r="CA118" s="442"/>
      <c r="CB118" s="325" t="s">
        <v>635</v>
      </c>
      <c r="CC118" s="455"/>
    </row>
    <row r="119" spans="1:81" s="486" customFormat="1" ht="18.75" x14ac:dyDescent="0.15">
      <c r="A119" s="346"/>
      <c r="B119" s="761"/>
      <c r="C119" s="493"/>
      <c r="D119" s="493"/>
      <c r="F119" s="439" t="str">
        <f>B118&amp;".1"</f>
        <v>10.5.1</v>
      </c>
      <c r="G119" s="534" t="s">
        <v>57</v>
      </c>
      <c r="H119" s="533" t="s">
        <v>424</v>
      </c>
      <c r="I119" s="504">
        <f>SUM(K119:BY119)</f>
        <v>0</v>
      </c>
      <c r="J119" s="504">
        <v>0</v>
      </c>
      <c r="K119" s="504">
        <v>0</v>
      </c>
      <c r="L119" s="504">
        <v>0</v>
      </c>
      <c r="M119" s="504">
        <v>0</v>
      </c>
      <c r="N119" s="504">
        <v>0</v>
      </c>
      <c r="O119" s="504">
        <v>0</v>
      </c>
      <c r="P119" s="504">
        <v>0</v>
      </c>
      <c r="Q119" s="504">
        <v>0</v>
      </c>
      <c r="R119" s="504">
        <v>0</v>
      </c>
      <c r="S119" s="504">
        <v>0</v>
      </c>
      <c r="T119" s="504">
        <v>0</v>
      </c>
      <c r="U119" s="504">
        <v>0</v>
      </c>
      <c r="V119" s="504">
        <v>0</v>
      </c>
      <c r="W119" s="504">
        <v>0</v>
      </c>
      <c r="X119" s="504">
        <v>0</v>
      </c>
      <c r="Y119" s="504">
        <v>0</v>
      </c>
      <c r="Z119" s="504">
        <v>0</v>
      </c>
      <c r="AA119" s="504">
        <v>0</v>
      </c>
      <c r="AB119" s="504">
        <v>0</v>
      </c>
      <c r="AC119" s="504">
        <v>0</v>
      </c>
      <c r="AD119" s="504">
        <v>0</v>
      </c>
      <c r="AE119" s="504">
        <v>0</v>
      </c>
      <c r="AF119" s="504">
        <v>0</v>
      </c>
      <c r="AG119" s="504">
        <v>0</v>
      </c>
      <c r="AH119" s="504">
        <v>0</v>
      </c>
      <c r="AI119" s="504">
        <v>0</v>
      </c>
      <c r="AJ119" s="504">
        <v>0</v>
      </c>
      <c r="AK119" s="504">
        <v>0</v>
      </c>
      <c r="AL119" s="504">
        <v>0</v>
      </c>
      <c r="AM119" s="504">
        <v>0</v>
      </c>
      <c r="AN119" s="504">
        <v>0</v>
      </c>
      <c r="AO119" s="504">
        <v>0</v>
      </c>
      <c r="AP119" s="504">
        <v>0</v>
      </c>
      <c r="AQ119" s="504">
        <v>0</v>
      </c>
      <c r="AR119" s="504">
        <v>0</v>
      </c>
      <c r="AS119" s="504">
        <v>0</v>
      </c>
      <c r="AT119" s="504">
        <v>0</v>
      </c>
      <c r="AU119" s="504">
        <v>0</v>
      </c>
      <c r="AV119" s="504">
        <v>0</v>
      </c>
      <c r="AW119" s="504">
        <v>0</v>
      </c>
      <c r="AX119" s="504">
        <v>0</v>
      </c>
      <c r="AY119" s="504">
        <v>0</v>
      </c>
      <c r="AZ119" s="504">
        <v>0</v>
      </c>
      <c r="BA119" s="504">
        <v>0</v>
      </c>
      <c r="BB119" s="504">
        <v>0</v>
      </c>
      <c r="BC119" s="504">
        <v>0</v>
      </c>
      <c r="BD119" s="504">
        <v>0</v>
      </c>
      <c r="BE119" s="504">
        <v>0</v>
      </c>
      <c r="BF119" s="504">
        <v>0</v>
      </c>
      <c r="BG119" s="504">
        <v>0</v>
      </c>
      <c r="BH119" s="504">
        <v>0</v>
      </c>
      <c r="BI119" s="504">
        <v>0</v>
      </c>
      <c r="BJ119" s="504">
        <v>0</v>
      </c>
      <c r="BK119" s="504">
        <v>0</v>
      </c>
      <c r="BL119" s="504">
        <v>0</v>
      </c>
      <c r="BM119" s="504">
        <v>0</v>
      </c>
      <c r="BN119" s="504">
        <v>0</v>
      </c>
      <c r="BO119" s="504">
        <v>0</v>
      </c>
      <c r="BP119" s="504">
        <v>0</v>
      </c>
      <c r="BQ119" s="504">
        <v>0</v>
      </c>
      <c r="BR119" s="504">
        <v>0</v>
      </c>
      <c r="BS119" s="504">
        <v>0</v>
      </c>
      <c r="BT119" s="504">
        <v>0</v>
      </c>
      <c r="BU119" s="504">
        <v>0</v>
      </c>
      <c r="BV119" s="504">
        <v>0</v>
      </c>
      <c r="BW119" s="504">
        <v>0</v>
      </c>
      <c r="BX119" s="504">
        <v>0</v>
      </c>
      <c r="BY119" s="504">
        <v>0</v>
      </c>
      <c r="BZ119" s="597"/>
      <c r="CA119" s="442"/>
      <c r="CB119" s="325"/>
      <c r="CC119" s="455"/>
    </row>
    <row r="120" spans="1:81" s="486" customFormat="1" ht="18.75" x14ac:dyDescent="0.15">
      <c r="A120" s="493"/>
      <c r="B120" s="761"/>
      <c r="C120" s="493"/>
      <c r="D120" s="493"/>
      <c r="F120" s="439" t="str">
        <f>B118&amp;".2"</f>
        <v>10.5.2</v>
      </c>
      <c r="G120" s="534" t="s">
        <v>58</v>
      </c>
      <c r="H120" s="533" t="s">
        <v>424</v>
      </c>
      <c r="I120" s="504">
        <f>SUM(K120:BY120)</f>
        <v>0</v>
      </c>
      <c r="J120" s="504">
        <v>0</v>
      </c>
      <c r="K120" s="504">
        <v>0</v>
      </c>
      <c r="L120" s="504">
        <v>0</v>
      </c>
      <c r="M120" s="504">
        <v>0</v>
      </c>
      <c r="N120" s="504">
        <v>0</v>
      </c>
      <c r="O120" s="504">
        <v>0</v>
      </c>
      <c r="P120" s="504">
        <v>0</v>
      </c>
      <c r="Q120" s="504">
        <v>0</v>
      </c>
      <c r="R120" s="504">
        <v>0</v>
      </c>
      <c r="S120" s="504">
        <v>0</v>
      </c>
      <c r="T120" s="504">
        <v>0</v>
      </c>
      <c r="U120" s="504">
        <v>0</v>
      </c>
      <c r="V120" s="504">
        <v>0</v>
      </c>
      <c r="W120" s="504">
        <v>0</v>
      </c>
      <c r="X120" s="504">
        <v>0</v>
      </c>
      <c r="Y120" s="504">
        <v>0</v>
      </c>
      <c r="Z120" s="504">
        <v>0</v>
      </c>
      <c r="AA120" s="504">
        <v>0</v>
      </c>
      <c r="AB120" s="504">
        <v>0</v>
      </c>
      <c r="AC120" s="504">
        <v>0</v>
      </c>
      <c r="AD120" s="504">
        <v>0</v>
      </c>
      <c r="AE120" s="504">
        <v>0</v>
      </c>
      <c r="AF120" s="504">
        <v>0</v>
      </c>
      <c r="AG120" s="504">
        <v>0</v>
      </c>
      <c r="AH120" s="504">
        <v>0</v>
      </c>
      <c r="AI120" s="504">
        <v>0</v>
      </c>
      <c r="AJ120" s="504">
        <v>0</v>
      </c>
      <c r="AK120" s="504">
        <v>0</v>
      </c>
      <c r="AL120" s="504">
        <v>0</v>
      </c>
      <c r="AM120" s="504">
        <v>0</v>
      </c>
      <c r="AN120" s="504">
        <v>0</v>
      </c>
      <c r="AO120" s="504">
        <v>0</v>
      </c>
      <c r="AP120" s="504">
        <v>0</v>
      </c>
      <c r="AQ120" s="504">
        <v>0</v>
      </c>
      <c r="AR120" s="504">
        <v>0</v>
      </c>
      <c r="AS120" s="504">
        <v>0</v>
      </c>
      <c r="AT120" s="504">
        <v>0</v>
      </c>
      <c r="AU120" s="504">
        <v>0</v>
      </c>
      <c r="AV120" s="504">
        <v>0</v>
      </c>
      <c r="AW120" s="504">
        <v>0</v>
      </c>
      <c r="AX120" s="504">
        <v>0</v>
      </c>
      <c r="AY120" s="504">
        <v>0</v>
      </c>
      <c r="AZ120" s="504">
        <v>0</v>
      </c>
      <c r="BA120" s="504">
        <v>0</v>
      </c>
      <c r="BB120" s="504">
        <v>0</v>
      </c>
      <c r="BC120" s="504">
        <v>0</v>
      </c>
      <c r="BD120" s="504">
        <v>0</v>
      </c>
      <c r="BE120" s="504">
        <v>0</v>
      </c>
      <c r="BF120" s="504">
        <v>0</v>
      </c>
      <c r="BG120" s="504">
        <v>0</v>
      </c>
      <c r="BH120" s="504">
        <v>0</v>
      </c>
      <c r="BI120" s="504">
        <v>0</v>
      </c>
      <c r="BJ120" s="504">
        <v>0</v>
      </c>
      <c r="BK120" s="504">
        <v>0</v>
      </c>
      <c r="BL120" s="504">
        <v>0</v>
      </c>
      <c r="BM120" s="504">
        <v>0</v>
      </c>
      <c r="BN120" s="504">
        <v>0</v>
      </c>
      <c r="BO120" s="504">
        <v>0</v>
      </c>
      <c r="BP120" s="504">
        <v>0</v>
      </c>
      <c r="BQ120" s="504">
        <v>0</v>
      </c>
      <c r="BR120" s="504">
        <v>0</v>
      </c>
      <c r="BS120" s="504">
        <v>0</v>
      </c>
      <c r="BT120" s="504">
        <v>0</v>
      </c>
      <c r="BU120" s="504">
        <v>0</v>
      </c>
      <c r="BV120" s="504">
        <v>0</v>
      </c>
      <c r="BW120" s="504">
        <v>0</v>
      </c>
      <c r="BX120" s="504">
        <v>0</v>
      </c>
      <c r="BY120" s="504">
        <v>0</v>
      </c>
      <c r="BZ120" s="597"/>
      <c r="CA120" s="442"/>
      <c r="CB120" s="325"/>
      <c r="CC120" s="455"/>
    </row>
    <row r="121" spans="1:81" s="486" customFormat="1" ht="18.75" x14ac:dyDescent="0.15">
      <c r="A121" s="493"/>
      <c r="B121" s="761"/>
      <c r="C121" s="493"/>
      <c r="D121" s="493"/>
      <c r="F121" s="439" t="str">
        <f>B118&amp;".3"</f>
        <v>10.5.3</v>
      </c>
      <c r="G121" s="534" t="s">
        <v>59</v>
      </c>
      <c r="H121" s="533" t="s">
        <v>424</v>
      </c>
      <c r="I121" s="504">
        <f>SUM(K121:BY121)</f>
        <v>0</v>
      </c>
      <c r="J121" s="504">
        <v>0</v>
      </c>
      <c r="K121" s="504">
        <v>0</v>
      </c>
      <c r="L121" s="504">
        <v>0</v>
      </c>
      <c r="M121" s="504">
        <v>0</v>
      </c>
      <c r="N121" s="504">
        <v>0</v>
      </c>
      <c r="O121" s="504">
        <v>0</v>
      </c>
      <c r="P121" s="504">
        <v>0</v>
      </c>
      <c r="Q121" s="504">
        <v>0</v>
      </c>
      <c r="R121" s="504">
        <v>0</v>
      </c>
      <c r="S121" s="504">
        <v>0</v>
      </c>
      <c r="T121" s="504">
        <v>0</v>
      </c>
      <c r="U121" s="504">
        <v>0</v>
      </c>
      <c r="V121" s="504">
        <v>0</v>
      </c>
      <c r="W121" s="504">
        <v>0</v>
      </c>
      <c r="X121" s="504">
        <v>0</v>
      </c>
      <c r="Y121" s="504">
        <v>0</v>
      </c>
      <c r="Z121" s="504">
        <v>0</v>
      </c>
      <c r="AA121" s="504">
        <v>0</v>
      </c>
      <c r="AB121" s="504">
        <v>0</v>
      </c>
      <c r="AC121" s="504">
        <v>0</v>
      </c>
      <c r="AD121" s="504">
        <v>0</v>
      </c>
      <c r="AE121" s="504">
        <v>0</v>
      </c>
      <c r="AF121" s="504">
        <v>0</v>
      </c>
      <c r="AG121" s="504">
        <v>0</v>
      </c>
      <c r="AH121" s="504">
        <v>0</v>
      </c>
      <c r="AI121" s="504">
        <v>0</v>
      </c>
      <c r="AJ121" s="504">
        <v>0</v>
      </c>
      <c r="AK121" s="504">
        <v>0</v>
      </c>
      <c r="AL121" s="504">
        <v>0</v>
      </c>
      <c r="AM121" s="504">
        <v>0</v>
      </c>
      <c r="AN121" s="504">
        <v>0</v>
      </c>
      <c r="AO121" s="504">
        <v>0</v>
      </c>
      <c r="AP121" s="504">
        <v>0</v>
      </c>
      <c r="AQ121" s="504">
        <v>0</v>
      </c>
      <c r="AR121" s="504">
        <v>0</v>
      </c>
      <c r="AS121" s="504">
        <v>0</v>
      </c>
      <c r="AT121" s="504">
        <v>0</v>
      </c>
      <c r="AU121" s="504">
        <v>0</v>
      </c>
      <c r="AV121" s="504">
        <v>0</v>
      </c>
      <c r="AW121" s="504">
        <v>0</v>
      </c>
      <c r="AX121" s="504">
        <v>0</v>
      </c>
      <c r="AY121" s="504">
        <v>0</v>
      </c>
      <c r="AZ121" s="504">
        <v>0</v>
      </c>
      <c r="BA121" s="504">
        <v>0</v>
      </c>
      <c r="BB121" s="504">
        <v>0</v>
      </c>
      <c r="BC121" s="504">
        <v>0</v>
      </c>
      <c r="BD121" s="504">
        <v>0</v>
      </c>
      <c r="BE121" s="504">
        <v>0</v>
      </c>
      <c r="BF121" s="504">
        <v>0</v>
      </c>
      <c r="BG121" s="504">
        <v>0</v>
      </c>
      <c r="BH121" s="504">
        <v>0</v>
      </c>
      <c r="BI121" s="504">
        <v>0</v>
      </c>
      <c r="BJ121" s="504">
        <v>0</v>
      </c>
      <c r="BK121" s="504">
        <v>0</v>
      </c>
      <c r="BL121" s="504">
        <v>0</v>
      </c>
      <c r="BM121" s="504">
        <v>0</v>
      </c>
      <c r="BN121" s="504">
        <v>0</v>
      </c>
      <c r="BO121" s="504">
        <v>0</v>
      </c>
      <c r="BP121" s="504">
        <v>0</v>
      </c>
      <c r="BQ121" s="504">
        <v>0</v>
      </c>
      <c r="BR121" s="504">
        <v>0</v>
      </c>
      <c r="BS121" s="504">
        <v>0</v>
      </c>
      <c r="BT121" s="504">
        <v>0</v>
      </c>
      <c r="BU121" s="504">
        <v>0</v>
      </c>
      <c r="BV121" s="504">
        <v>0</v>
      </c>
      <c r="BW121" s="504">
        <v>0</v>
      </c>
      <c r="BX121" s="504">
        <v>0</v>
      </c>
      <c r="BY121" s="504">
        <v>0</v>
      </c>
      <c r="BZ121" s="597"/>
      <c r="CA121" s="442"/>
      <c r="CB121" s="325"/>
      <c r="CC121" s="455"/>
    </row>
    <row r="122" spans="1:81" s="486" customFormat="1" ht="18.75" x14ac:dyDescent="0.15">
      <c r="A122" s="493"/>
      <c r="B122" s="761"/>
      <c r="C122" s="493"/>
      <c r="D122" s="493"/>
      <c r="F122" s="439" t="str">
        <f>B118&amp;".4"</f>
        <v>10.5.4</v>
      </c>
      <c r="G122" s="534" t="s">
        <v>60</v>
      </c>
      <c r="H122" s="533" t="s">
        <v>424</v>
      </c>
      <c r="I122" s="504">
        <f>SUM(K122:BY122)</f>
        <v>189249.19395000004</v>
      </c>
      <c r="J122" s="504">
        <v>0</v>
      </c>
      <c r="K122" s="504">
        <v>0</v>
      </c>
      <c r="L122" s="504">
        <v>0</v>
      </c>
      <c r="M122" s="504">
        <v>0</v>
      </c>
      <c r="N122" s="504">
        <v>0</v>
      </c>
      <c r="O122" s="504">
        <v>0</v>
      </c>
      <c r="P122" s="504">
        <v>0</v>
      </c>
      <c r="Q122" s="504">
        <v>0</v>
      </c>
      <c r="R122" s="504">
        <v>0</v>
      </c>
      <c r="S122" s="504">
        <v>0</v>
      </c>
      <c r="T122" s="504">
        <v>0</v>
      </c>
      <c r="U122" s="504">
        <v>0</v>
      </c>
      <c r="V122" s="504">
        <v>0</v>
      </c>
      <c r="W122" s="504">
        <v>0</v>
      </c>
      <c r="X122" s="504">
        <v>0</v>
      </c>
      <c r="Y122" s="504">
        <v>0</v>
      </c>
      <c r="Z122" s="504">
        <v>0</v>
      </c>
      <c r="AA122" s="504">
        <v>24021.654105000001</v>
      </c>
      <c r="AB122" s="504">
        <v>0</v>
      </c>
      <c r="AC122" s="504">
        <v>15992.554670785799</v>
      </c>
      <c r="AD122" s="504">
        <v>0</v>
      </c>
      <c r="AE122" s="504">
        <v>0</v>
      </c>
      <c r="AF122" s="504">
        <v>0</v>
      </c>
      <c r="AG122" s="504">
        <v>22475.394494913802</v>
      </c>
      <c r="AH122" s="504">
        <v>0</v>
      </c>
      <c r="AI122" s="504">
        <v>52358.343115761993</v>
      </c>
      <c r="AJ122" s="504">
        <v>1257.0969599999999</v>
      </c>
      <c r="AK122" s="504">
        <v>0</v>
      </c>
      <c r="AL122" s="504">
        <v>0</v>
      </c>
      <c r="AM122" s="504">
        <v>3376.9377124164398</v>
      </c>
      <c r="AN122" s="504">
        <v>18516.071379214201</v>
      </c>
      <c r="AO122" s="504">
        <v>2203.8600659999902</v>
      </c>
      <c r="AP122" s="504">
        <v>0</v>
      </c>
      <c r="AQ122" s="504">
        <v>0</v>
      </c>
      <c r="AR122" s="504">
        <v>30139.619512141198</v>
      </c>
      <c r="AS122" s="504">
        <v>4911.3173399999996</v>
      </c>
      <c r="AT122" s="504">
        <v>328.33284000000003</v>
      </c>
      <c r="AU122" s="504">
        <v>298.75089000000003</v>
      </c>
      <c r="AV122" s="504">
        <v>3269.9718164260898</v>
      </c>
      <c r="AW122" s="504">
        <v>5910.3348599999999</v>
      </c>
      <c r="AX122" s="504">
        <v>249.39672999999999</v>
      </c>
      <c r="AY122" s="504">
        <v>1628.7556300000001</v>
      </c>
      <c r="AZ122" s="504">
        <v>761.28814</v>
      </c>
      <c r="BA122" s="504">
        <v>19.76379</v>
      </c>
      <c r="BB122" s="504">
        <v>7.7040800000000003</v>
      </c>
      <c r="BC122" s="504">
        <v>0</v>
      </c>
      <c r="BD122" s="504">
        <v>12.196</v>
      </c>
      <c r="BE122" s="504">
        <v>8.3040000000000003E-2</v>
      </c>
      <c r="BF122" s="504">
        <v>4.0129999999999999E-2</v>
      </c>
      <c r="BG122" s="504">
        <v>14.644</v>
      </c>
      <c r="BH122" s="504">
        <v>0</v>
      </c>
      <c r="BI122" s="504">
        <v>0</v>
      </c>
      <c r="BJ122" s="504">
        <v>24</v>
      </c>
      <c r="BK122" s="504">
        <v>0</v>
      </c>
      <c r="BL122" s="504">
        <v>0</v>
      </c>
      <c r="BM122" s="504">
        <v>0</v>
      </c>
      <c r="BN122" s="504">
        <v>0</v>
      </c>
      <c r="BO122" s="504">
        <v>19.013999999999999</v>
      </c>
      <c r="BP122" s="504">
        <v>0</v>
      </c>
      <c r="BQ122" s="504">
        <v>3.2643499999999999</v>
      </c>
      <c r="BR122" s="504">
        <v>7.6988103369315102</v>
      </c>
      <c r="BS122" s="504">
        <v>7.0980100000000004</v>
      </c>
      <c r="BT122" s="504">
        <v>7.0046503369315101</v>
      </c>
      <c r="BU122" s="504">
        <v>0</v>
      </c>
      <c r="BV122" s="504">
        <v>1.005E-2</v>
      </c>
      <c r="BW122" s="504">
        <v>469.81941999999998</v>
      </c>
      <c r="BX122" s="504">
        <v>522.57419666666704</v>
      </c>
      <c r="BY122" s="504">
        <v>434.59915999999998</v>
      </c>
      <c r="BZ122" s="597"/>
      <c r="CA122" s="442"/>
      <c r="CB122" s="325"/>
      <c r="CC122" s="455"/>
    </row>
    <row r="123" spans="1:81" ht="18.75" x14ac:dyDescent="0.15">
      <c r="F123" s="441"/>
      <c r="G123" s="434" t="s">
        <v>373</v>
      </c>
      <c r="H123" s="434"/>
      <c r="I123" s="435"/>
      <c r="J123" s="435"/>
      <c r="K123" s="435"/>
      <c r="L123" s="435"/>
      <c r="M123" s="435"/>
      <c r="N123" s="435"/>
      <c r="O123" s="435"/>
      <c r="P123" s="435"/>
      <c r="Q123" s="435"/>
      <c r="R123" s="435"/>
      <c r="S123" s="435"/>
      <c r="T123" s="435"/>
      <c r="U123" s="435"/>
      <c r="V123" s="435"/>
      <c r="W123" s="435"/>
      <c r="X123" s="435"/>
      <c r="Y123" s="435"/>
      <c r="Z123" s="435"/>
      <c r="AA123" s="435"/>
      <c r="AB123" s="435"/>
      <c r="AC123" s="435"/>
      <c r="AD123" s="435"/>
      <c r="AE123" s="435"/>
      <c r="AF123" s="435"/>
      <c r="AG123" s="435"/>
      <c r="AH123" s="435"/>
      <c r="AI123" s="435"/>
      <c r="AJ123" s="435"/>
      <c r="AK123" s="435"/>
      <c r="AL123" s="435"/>
      <c r="AM123" s="435"/>
      <c r="AN123" s="435"/>
      <c r="AO123" s="435"/>
      <c r="AP123" s="435"/>
      <c r="AQ123" s="435"/>
      <c r="AR123" s="435"/>
      <c r="AS123" s="435"/>
      <c r="AT123" s="435"/>
      <c r="AU123" s="435"/>
      <c r="AV123" s="435"/>
      <c r="AW123" s="435"/>
      <c r="AX123" s="435"/>
      <c r="AY123" s="435"/>
      <c r="AZ123" s="435"/>
      <c r="BA123" s="435"/>
      <c r="BB123" s="435"/>
      <c r="BC123" s="435"/>
      <c r="BD123" s="435"/>
      <c r="BE123" s="435"/>
      <c r="BF123" s="435"/>
      <c r="BG123" s="435"/>
      <c r="BH123" s="435"/>
      <c r="BI123" s="435"/>
      <c r="BJ123" s="435"/>
      <c r="BK123" s="435"/>
      <c r="BL123" s="435"/>
      <c r="BM123" s="435"/>
      <c r="BN123" s="435"/>
      <c r="BO123" s="435"/>
      <c r="BP123" s="435"/>
      <c r="BQ123" s="435"/>
      <c r="BR123" s="435"/>
      <c r="BS123" s="435"/>
      <c r="BT123" s="435"/>
      <c r="BU123" s="435"/>
      <c r="BV123" s="435"/>
      <c r="BW123" s="435"/>
      <c r="BX123" s="435"/>
      <c r="BY123" s="435"/>
      <c r="BZ123" s="599"/>
      <c r="CA123" s="442"/>
      <c r="CB123" s="325"/>
      <c r="CC123" s="455"/>
    </row>
    <row r="124" spans="1:81" ht="3" customHeight="1" x14ac:dyDescent="0.15">
      <c r="F124" s="87"/>
      <c r="G124" s="87"/>
      <c r="H124" s="87"/>
      <c r="I124" s="87"/>
      <c r="J124" s="446"/>
      <c r="K124" s="446"/>
      <c r="L124" s="446"/>
      <c r="M124" s="446"/>
      <c r="N124" s="446"/>
      <c r="O124" s="446"/>
      <c r="P124" s="446"/>
      <c r="Q124" s="446"/>
      <c r="R124" s="446"/>
      <c r="S124" s="446"/>
      <c r="T124" s="446"/>
      <c r="U124" s="446"/>
      <c r="V124" s="446"/>
      <c r="W124" s="446"/>
      <c r="X124" s="446"/>
      <c r="Y124" s="446"/>
      <c r="Z124" s="446"/>
      <c r="AA124" s="446"/>
      <c r="AB124" s="446"/>
      <c r="AC124" s="446"/>
      <c r="AD124" s="446"/>
      <c r="AE124" s="446"/>
      <c r="AF124" s="446"/>
      <c r="AG124" s="446"/>
      <c r="AH124" s="446"/>
      <c r="AI124" s="446"/>
      <c r="AJ124" s="446"/>
      <c r="AK124" s="446"/>
      <c r="AL124" s="446"/>
      <c r="AM124" s="446"/>
      <c r="AN124" s="446"/>
      <c r="AO124" s="446"/>
      <c r="AP124" s="446"/>
      <c r="AQ124" s="446"/>
      <c r="AR124" s="446"/>
      <c r="AS124" s="446"/>
      <c r="AT124" s="446"/>
      <c r="AU124" s="446"/>
      <c r="AV124" s="446"/>
      <c r="AW124" s="446"/>
      <c r="AX124" s="446"/>
      <c r="AY124" s="446"/>
      <c r="AZ124" s="446"/>
      <c r="BA124" s="446"/>
      <c r="BB124" s="446"/>
      <c r="BC124" s="446"/>
      <c r="BD124" s="446"/>
      <c r="BE124" s="446"/>
      <c r="BF124" s="446"/>
      <c r="BG124" s="446"/>
      <c r="BH124" s="446"/>
      <c r="BI124" s="446"/>
      <c r="BJ124" s="446"/>
      <c r="BK124" s="446"/>
      <c r="BL124" s="446"/>
      <c r="BM124" s="446"/>
      <c r="BN124" s="446"/>
      <c r="BO124" s="446"/>
      <c r="BP124" s="446"/>
      <c r="BQ124" s="446"/>
      <c r="BR124" s="446"/>
      <c r="BS124" s="446"/>
      <c r="BT124" s="446"/>
      <c r="BU124" s="446"/>
      <c r="BV124" s="446"/>
      <c r="BW124" s="446"/>
      <c r="BX124" s="446"/>
      <c r="BY124" s="446"/>
      <c r="CC124" s="470"/>
    </row>
    <row r="125" spans="1:81" ht="18.75" x14ac:dyDescent="0.15">
      <c r="F125" s="515">
        <v>1</v>
      </c>
      <c r="G125" s="763" t="s">
        <v>570</v>
      </c>
      <c r="H125" s="763"/>
      <c r="I125" s="763"/>
      <c r="J125" s="763"/>
      <c r="K125" s="763"/>
      <c r="L125" s="763"/>
      <c r="M125" s="763"/>
      <c r="N125" s="763"/>
      <c r="O125" s="763"/>
      <c r="P125" s="763"/>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3"/>
      <c r="AL125" s="763"/>
      <c r="AM125" s="763"/>
      <c r="AN125" s="763"/>
      <c r="AO125" s="763"/>
      <c r="AP125" s="763"/>
      <c r="AQ125" s="763"/>
      <c r="AR125" s="763"/>
      <c r="AS125" s="763"/>
      <c r="AT125" s="763"/>
      <c r="AU125" s="763"/>
      <c r="AV125" s="763"/>
      <c r="AW125" s="763"/>
      <c r="AX125" s="763"/>
      <c r="AY125" s="763"/>
      <c r="AZ125" s="763"/>
      <c r="BA125" s="763"/>
      <c r="BB125" s="763"/>
      <c r="BC125" s="763"/>
      <c r="BD125" s="763"/>
      <c r="BE125" s="763"/>
      <c r="BF125" s="763"/>
      <c r="BG125" s="763"/>
      <c r="BH125" s="763"/>
      <c r="BI125" s="763"/>
      <c r="BJ125" s="763"/>
      <c r="BK125" s="763"/>
      <c r="BL125" s="763"/>
      <c r="BM125" s="763"/>
      <c r="BN125" s="763"/>
      <c r="BO125" s="763"/>
      <c r="BP125" s="763"/>
      <c r="BQ125" s="763"/>
      <c r="BR125" s="763"/>
      <c r="BS125" s="763"/>
      <c r="BT125" s="763"/>
      <c r="BU125" s="763"/>
      <c r="BV125" s="763"/>
      <c r="BW125" s="763"/>
      <c r="BX125" s="763"/>
      <c r="BY125" s="763"/>
      <c r="BZ125" s="763"/>
      <c r="CA125" s="763"/>
      <c r="CB125" s="763"/>
      <c r="CC125" s="470"/>
    </row>
    <row r="126" spans="1:81" ht="18.75" x14ac:dyDescent="0.15">
      <c r="F126" s="516">
        <v>2</v>
      </c>
      <c r="G126" s="762" t="s">
        <v>571</v>
      </c>
      <c r="H126" s="762"/>
      <c r="I126" s="762"/>
      <c r="J126" s="762"/>
      <c r="K126" s="762"/>
      <c r="L126" s="762"/>
      <c r="M126" s="762"/>
      <c r="N126" s="762"/>
      <c r="O126" s="762"/>
      <c r="P126" s="762"/>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2"/>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2"/>
      <c r="BT126" s="762"/>
      <c r="BU126" s="762"/>
      <c r="BV126" s="762"/>
      <c r="BW126" s="762"/>
      <c r="BX126" s="762"/>
      <c r="BY126" s="762"/>
      <c r="BZ126" s="762"/>
      <c r="CA126" s="762"/>
      <c r="CB126" s="762"/>
      <c r="CC126" s="470"/>
    </row>
  </sheetData>
  <sheetProtection password="FA9C" sheet="1" objects="1" scenarios="1" formatColumns="0" formatRows="0"/>
  <mergeCells count="26">
    <mergeCell ref="B108:B112"/>
    <mergeCell ref="B113:B117"/>
    <mergeCell ref="B118:B122"/>
    <mergeCell ref="B74:B76"/>
    <mergeCell ref="B77:B79"/>
    <mergeCell ref="B80:B82"/>
    <mergeCell ref="B83:B85"/>
    <mergeCell ref="B103:B107"/>
    <mergeCell ref="B93:B97"/>
    <mergeCell ref="B98:B102"/>
    <mergeCell ref="F5:I5"/>
    <mergeCell ref="G126:CB126"/>
    <mergeCell ref="G125:CB125"/>
    <mergeCell ref="I8:BZ8"/>
    <mergeCell ref="CB7:CB9"/>
    <mergeCell ref="F7:CA7"/>
    <mergeCell ref="F8:F9"/>
    <mergeCell ref="G8:G9"/>
    <mergeCell ref="H8:H9"/>
    <mergeCell ref="B20:B22"/>
    <mergeCell ref="B62:B64"/>
    <mergeCell ref="B88:B92"/>
    <mergeCell ref="B23:B29"/>
    <mergeCell ref="B65:B67"/>
    <mergeCell ref="B68:B70"/>
    <mergeCell ref="B71:B73"/>
  </mergeCells>
  <dataValidations xWindow="395" yWindow="694" count="8">
    <dataValidation type="list" operator="lessThanOrEqual" allowBlank="1" showInputMessage="1" showErrorMessage="1" errorTitle="Ошибка" error="Выберите значение из списка!" sqref="G21 G25:G28">
      <formula1>source_of_funding</formula1>
    </dataValidation>
    <dataValidation type="textLength" operator="lessThanOrEqual" allowBlank="1" showInputMessage="1" showErrorMessage="1" errorTitle="Ошибка" error="Допускается ввод не более 900 символов!" sqref="G62:H62 I15:I16 I11:BY11 G65:H65 G68:H68 G71:H71 G74:H74 G77:H77 G80:H80 G83:H8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AA18 AC17:BY18 AB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98 G93 G24 G103 G108 G113 G118">
      <formula1>source_of_funding</formula1>
    </dataValidation>
    <dataValidation type="decimal" allowBlank="1" showErrorMessage="1" errorTitle="Ошибка" error="Допускается ввод только неотрицательных чисел!" sqref="I48:BY49 I57:BY58 I21:BY21 I51:BY52 I60:BY61 I94:BY97 I33:BY34 I39:BY40 I36:BY37 I84:BY85 I24:BY28 I54:BY55 I63:BY64 I66:BY67 I69:BY70 I72:BY73 I75:BY76 I78:BY79 I81:BY82 I99:BY102 I104:BY107 I109:BY112 I114:BY117 I119:BY122">
      <formula1>0</formula1>
      <formula2>9.99999999999999E+23</formula2>
    </dataValidation>
    <dataValidation type="decimal" allowBlank="1" showInputMessage="1" showErrorMessage="1" error="Введите значение от 0 до 100%" sqref="I45:BY46 I42:BY43">
      <formula1>0</formula1>
      <formula2>100</formula2>
    </dataValidation>
  </dataValidation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70" t="s">
        <v>224</v>
      </c>
      <c r="E5" s="770"/>
      <c r="F5" s="770"/>
      <c r="G5" s="770"/>
      <c r="H5" s="770"/>
      <c r="I5" s="770"/>
      <c r="J5" s="770"/>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71" t="s">
        <v>225</v>
      </c>
      <c r="E8" s="771"/>
      <c r="F8" s="771"/>
      <c r="G8" s="771"/>
      <c r="H8" s="771"/>
      <c r="I8" s="771"/>
      <c r="J8" s="771"/>
      <c r="K8" s="771" t="s">
        <v>226</v>
      </c>
    </row>
    <row r="9" spans="1:14" s="297" customFormat="1" x14ac:dyDescent="0.15">
      <c r="A9" s="293"/>
      <c r="B9" s="294"/>
      <c r="C9" s="295"/>
      <c r="D9" s="771" t="s">
        <v>25</v>
      </c>
      <c r="E9" s="771" t="s">
        <v>227</v>
      </c>
      <c r="F9" s="771"/>
      <c r="G9" s="771" t="s">
        <v>228</v>
      </c>
      <c r="H9" s="771"/>
      <c r="I9" s="771"/>
      <c r="J9" s="771"/>
      <c r="K9" s="771"/>
    </row>
    <row r="10" spans="1:14" s="297" customFormat="1" ht="22.5" x14ac:dyDescent="0.15">
      <c r="A10" s="293"/>
      <c r="B10" s="294"/>
      <c r="C10" s="295"/>
      <c r="D10" s="771"/>
      <c r="E10" s="265" t="s">
        <v>229</v>
      </c>
      <c r="F10" s="265" t="s">
        <v>145</v>
      </c>
      <c r="G10" s="265" t="s">
        <v>145</v>
      </c>
      <c r="H10" s="265" t="s">
        <v>229</v>
      </c>
      <c r="I10" s="265" t="s">
        <v>230</v>
      </c>
      <c r="J10" s="265" t="s">
        <v>231</v>
      </c>
      <c r="K10" s="771"/>
    </row>
    <row r="11" spans="1:14" s="297" customFormat="1" ht="12" customHeight="1" x14ac:dyDescent="0.15">
      <c r="A11" s="293"/>
      <c r="B11" s="294"/>
      <c r="C11" s="295"/>
      <c r="D11" s="89" t="s">
        <v>26</v>
      </c>
      <c r="E11" s="89" t="s">
        <v>0</v>
      </c>
      <c r="F11" s="89" t="s">
        <v>1</v>
      </c>
      <c r="G11" s="89" t="s">
        <v>2</v>
      </c>
      <c r="H11" s="89" t="s">
        <v>12</v>
      </c>
      <c r="I11" s="89" t="s">
        <v>13</v>
      </c>
      <c r="J11" s="89" t="s">
        <v>31</v>
      </c>
      <c r="K11" s="89" t="s">
        <v>32</v>
      </c>
    </row>
    <row r="12" spans="1:14" s="164" customFormat="1" ht="58.5" customHeight="1" x14ac:dyDescent="0.15">
      <c r="A12" s="276" t="s">
        <v>1</v>
      </c>
      <c r="B12" s="277" t="s">
        <v>141</v>
      </c>
      <c r="C12" s="278"/>
      <c r="D12" s="279" t="s">
        <v>26</v>
      </c>
      <c r="E12" s="280"/>
      <c r="F12" s="281"/>
      <c r="G12" s="281"/>
      <c r="H12" s="281"/>
      <c r="I12" s="282"/>
      <c r="J12" s="283"/>
      <c r="K12" s="767"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68"/>
    </row>
    <row r="14" spans="1:14" ht="3" customHeight="1" x14ac:dyDescent="0.15">
      <c r="A14" s="274"/>
      <c r="B14" s="274"/>
      <c r="C14" s="274"/>
    </row>
    <row r="15" spans="1:14" ht="27.75" customHeight="1" x14ac:dyDescent="0.15">
      <c r="E15" s="769" t="s">
        <v>233</v>
      </c>
      <c r="F15" s="769"/>
      <c r="G15" s="769"/>
      <c r="H15" s="769"/>
      <c r="I15" s="769"/>
      <c r="J15" s="769"/>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72" t="s">
        <v>155</v>
      </c>
      <c r="E7" s="772"/>
      <c r="U7" s="256"/>
    </row>
    <row r="8" spans="3:21" s="93" customFormat="1" ht="15" customHeight="1" x14ac:dyDescent="0.2">
      <c r="C8" s="94"/>
      <c r="D8" s="773" t="str">
        <f>IF(org=0,"Не определено",org)</f>
        <v>ООО "Тюмень Водоканал"</v>
      </c>
      <c r="E8" s="773"/>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U17"/>
  <sheetViews>
    <sheetView showGridLines="0" topLeftCell="C6" zoomScaleNormal="100" workbookViewId="0">
      <selection activeCell="E20" sqref="E20"/>
    </sheetView>
  </sheetViews>
  <sheetFormatPr defaultColWidth="9.140625"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21" s="93" customFormat="1" hidden="1" x14ac:dyDescent="0.2">
      <c r="C1" s="100"/>
      <c r="L1" s="256"/>
    </row>
    <row r="2" spans="3:21" s="93" customFormat="1" hidden="1" x14ac:dyDescent="0.2">
      <c r="C2" s="100"/>
      <c r="L2" s="256"/>
    </row>
    <row r="3" spans="3:21" s="93" customFormat="1" hidden="1" x14ac:dyDescent="0.2">
      <c r="C3" s="100"/>
      <c r="L3" s="256"/>
    </row>
    <row r="4" spans="3:21" s="93" customFormat="1" hidden="1" x14ac:dyDescent="0.2">
      <c r="C4" s="100"/>
      <c r="L4" s="256"/>
    </row>
    <row r="5" spans="3:21" s="93" customFormat="1" hidden="1" x14ac:dyDescent="0.2">
      <c r="C5" s="100"/>
      <c r="L5" s="256"/>
    </row>
    <row r="6" spans="3:21" s="93" customFormat="1" ht="10.5" customHeight="1" x14ac:dyDescent="0.2">
      <c r="C6" s="101"/>
      <c r="D6" s="95"/>
      <c r="E6" s="95"/>
      <c r="L6" s="256"/>
    </row>
    <row r="7" spans="3:21" s="93" customFormat="1" ht="20.100000000000001" customHeight="1" x14ac:dyDescent="0.2">
      <c r="C7" s="101"/>
      <c r="D7" s="774" t="s">
        <v>6</v>
      </c>
      <c r="E7" s="774"/>
      <c r="L7" s="256"/>
    </row>
    <row r="8" spans="3:21" s="93" customFormat="1" ht="15" customHeight="1" x14ac:dyDescent="0.2">
      <c r="C8" s="101"/>
      <c r="D8" s="773" t="str">
        <f>IF(org=0,"Не определено",org)</f>
        <v>ООО "Тюмень Водоканал"</v>
      </c>
      <c r="E8" s="773"/>
      <c r="L8" s="256"/>
    </row>
    <row r="9" spans="3:21" s="93" customFormat="1" ht="6.95" customHeight="1" x14ac:dyDescent="0.2">
      <c r="C9" s="101"/>
      <c r="D9" s="95"/>
      <c r="E9" s="95"/>
      <c r="L9" s="256"/>
    </row>
    <row r="10" spans="3:21" s="93" customFormat="1" ht="22.5" customHeight="1" x14ac:dyDescent="0.2">
      <c r="C10" s="101"/>
      <c r="D10" s="64" t="s">
        <v>25</v>
      </c>
      <c r="E10" s="63" t="s">
        <v>29</v>
      </c>
      <c r="L10" s="256"/>
    </row>
    <row r="11" spans="3:21" s="93" customFormat="1" ht="11.25" customHeight="1" x14ac:dyDescent="0.2">
      <c r="C11" s="101"/>
      <c r="D11" s="89" t="s">
        <v>26</v>
      </c>
      <c r="E11" s="89" t="s">
        <v>0</v>
      </c>
      <c r="L11" s="256"/>
    </row>
    <row r="12" spans="3:21" s="93" customFormat="1" ht="15" hidden="1" customHeight="1" x14ac:dyDescent="0.2">
      <c r="C12" s="101"/>
      <c r="D12" s="96">
        <v>0</v>
      </c>
      <c r="E12" s="65"/>
      <c r="L12" s="256"/>
    </row>
    <row r="13" spans="3:21" s="71" customFormat="1" ht="89.25" customHeight="1" x14ac:dyDescent="0.15">
      <c r="C13" s="636" t="s">
        <v>1616</v>
      </c>
      <c r="D13" s="239">
        <v>1</v>
      </c>
      <c r="E13" s="241" t="s">
        <v>1811</v>
      </c>
      <c r="F13" s="71" t="s">
        <v>141</v>
      </c>
      <c r="G13" s="71" t="s">
        <v>141</v>
      </c>
      <c r="H13" s="71" t="s">
        <v>141</v>
      </c>
      <c r="U13" s="259"/>
    </row>
    <row r="14" spans="3:21" s="71" customFormat="1" ht="48.75" customHeight="1" x14ac:dyDescent="0.15">
      <c r="C14" s="636" t="s">
        <v>1616</v>
      </c>
      <c r="D14" s="239">
        <v>2</v>
      </c>
      <c r="E14" s="241" t="s">
        <v>1812</v>
      </c>
      <c r="F14" s="71" t="s">
        <v>141</v>
      </c>
      <c r="G14" s="71" t="s">
        <v>141</v>
      </c>
      <c r="H14" s="71" t="s">
        <v>141</v>
      </c>
      <c r="U14" s="259"/>
    </row>
    <row r="15" spans="3:21" s="71" customFormat="1" ht="60.75" customHeight="1" x14ac:dyDescent="0.15">
      <c r="C15" s="636" t="s">
        <v>1616</v>
      </c>
      <c r="D15" s="239">
        <v>3</v>
      </c>
      <c r="E15" s="241" t="s">
        <v>1813</v>
      </c>
      <c r="F15" s="71" t="s">
        <v>141</v>
      </c>
      <c r="G15" s="71" t="s">
        <v>141</v>
      </c>
      <c r="H15" s="71" t="s">
        <v>141</v>
      </c>
      <c r="U15" s="259"/>
    </row>
    <row r="16" spans="3:21" s="71" customFormat="1" ht="15" customHeight="1" x14ac:dyDescent="0.15">
      <c r="C16" s="636" t="s">
        <v>1616</v>
      </c>
      <c r="D16" s="239">
        <v>4</v>
      </c>
      <c r="E16" s="241" t="s">
        <v>1814</v>
      </c>
      <c r="F16" s="71" t="s">
        <v>141</v>
      </c>
      <c r="G16" s="71" t="s">
        <v>141</v>
      </c>
      <c r="H16" s="71" t="s">
        <v>141</v>
      </c>
      <c r="U16" s="259"/>
    </row>
    <row r="17" spans="3:12" s="93" customFormat="1" ht="15" customHeight="1" x14ac:dyDescent="0.2">
      <c r="C17" s="101"/>
      <c r="D17" s="102"/>
      <c r="E17" s="103" t="s">
        <v>30</v>
      </c>
      <c r="L17" s="256"/>
    </row>
  </sheetData>
  <sheetProtection password="FA9C"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E16">
      <formula1>900</formula1>
    </dataValidation>
  </dataValidations>
  <pageMargins left="0.75" right="0.75" top="1" bottom="1" header="0.5" footer="0.5"/>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x14ac:dyDescent="0.1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75" t="s">
        <v>7</v>
      </c>
      <c r="C2" s="775"/>
      <c r="D2" s="775"/>
      <c r="E2" s="775"/>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13"/>
  <sheetViews>
    <sheetView showGridLines="0" zoomScaleNormal="100" workbookViewId="0"/>
  </sheetViews>
  <sheetFormatPr defaultColWidth="9.140625"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87</v>
      </c>
    </row>
    <row r="3" spans="1:2" x14ac:dyDescent="0.15">
      <c r="A3" t="s">
        <v>75</v>
      </c>
      <c r="B3" t="s">
        <v>82</v>
      </c>
    </row>
    <row r="4" spans="1:2" x14ac:dyDescent="0.15">
      <c r="A4" t="s">
        <v>11</v>
      </c>
      <c r="B4" t="s">
        <v>77</v>
      </c>
    </row>
    <row r="5" spans="1:2" x14ac:dyDescent="0.15">
      <c r="A5" t="s">
        <v>150</v>
      </c>
      <c r="B5" t="s">
        <v>135</v>
      </c>
    </row>
    <row r="6" spans="1:2" x14ac:dyDescent="0.15">
      <c r="A6" t="s">
        <v>151</v>
      </c>
      <c r="B6" t="s">
        <v>81</v>
      </c>
    </row>
    <row r="7" spans="1:2" x14ac:dyDescent="0.15">
      <c r="A7" t="s">
        <v>655</v>
      </c>
      <c r="B7" t="s">
        <v>78</v>
      </c>
    </row>
    <row r="8" spans="1:2" x14ac:dyDescent="0.15">
      <c r="A8" t="s">
        <v>603</v>
      </c>
      <c r="B8" t="s">
        <v>656</v>
      </c>
    </row>
    <row r="9" spans="1:2" x14ac:dyDescent="0.15">
      <c r="A9" t="s">
        <v>604</v>
      </c>
      <c r="B9" t="s">
        <v>657</v>
      </c>
    </row>
    <row r="10" spans="1:2" x14ac:dyDescent="0.15">
      <c r="A10" t="s">
        <v>605</v>
      </c>
      <c r="B10" t="s">
        <v>90</v>
      </c>
    </row>
    <row r="11" spans="1:2" x14ac:dyDescent="0.15">
      <c r="A11" t="s">
        <v>606</v>
      </c>
      <c r="B11" t="s">
        <v>658</v>
      </c>
    </row>
    <row r="12" spans="1:2" x14ac:dyDescent="0.15">
      <c r="A12" t="s">
        <v>266</v>
      </c>
      <c r="B12" t="s">
        <v>659</v>
      </c>
    </row>
    <row r="13" spans="1:2" x14ac:dyDescent="0.15">
      <c r="A13" t="s">
        <v>121</v>
      </c>
      <c r="B13" t="s">
        <v>79</v>
      </c>
    </row>
    <row r="14" spans="1:2" x14ac:dyDescent="0.15">
      <c r="A14" t="s">
        <v>6</v>
      </c>
      <c r="B14" t="s">
        <v>80</v>
      </c>
    </row>
    <row r="15" spans="1:2" x14ac:dyDescent="0.15">
      <c r="A15" t="s">
        <v>76</v>
      </c>
      <c r="B15" t="s">
        <v>89</v>
      </c>
    </row>
    <row r="16" spans="1:2" x14ac:dyDescent="0.15">
      <c r="A16"/>
      <c r="B16" t="s">
        <v>91</v>
      </c>
    </row>
    <row r="17" spans="1:2" x14ac:dyDescent="0.15">
      <c r="A17"/>
      <c r="B17" t="s">
        <v>122</v>
      </c>
    </row>
    <row r="18" spans="1:2" x14ac:dyDescent="0.15">
      <c r="A18"/>
      <c r="B18" t="s">
        <v>267</v>
      </c>
    </row>
    <row r="19" spans="1:2" x14ac:dyDescent="0.15">
      <c r="A19"/>
      <c r="B19" t="s">
        <v>156</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899"/>
  <sheetViews>
    <sheetView showGridLines="0" zoomScaleNormal="100" workbookViewId="0"/>
  </sheetViews>
  <sheetFormatPr defaultColWidth="9.140625"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IF(Территории!$E$17="",1,0)</f>
        <v>0</v>
      </c>
    </row>
    <row r="6" spans="1:1" x14ac:dyDescent="0.2">
      <c r="A6" s="356">
        <f>IF(Дифференциация!$M$22="",1,0)</f>
        <v>0</v>
      </c>
    </row>
    <row r="7" spans="1:1" x14ac:dyDescent="0.2">
      <c r="A7" s="356">
        <f>IF(Дифференциация!$I$22="",1,0)</f>
        <v>0</v>
      </c>
    </row>
    <row r="8" spans="1:1" x14ac:dyDescent="0.2">
      <c r="A8" s="356">
        <f>IF(Дифференциация!$I$25="",1,0)</f>
        <v>0</v>
      </c>
    </row>
    <row r="9" spans="1:1" x14ac:dyDescent="0.2">
      <c r="A9" s="356">
        <f>IF(Дифференциация!$J$25="",1,0)</f>
        <v>0</v>
      </c>
    </row>
    <row r="10" spans="1:1" x14ac:dyDescent="0.2">
      <c r="A10" s="356">
        <f>IF(Дифференциация!$M$23="",1,0)</f>
        <v>0</v>
      </c>
    </row>
    <row r="11" spans="1:1" x14ac:dyDescent="0.2">
      <c r="A11" s="356">
        <f>IF(Дифференциация!$E$28="",1,0)</f>
        <v>0</v>
      </c>
    </row>
    <row r="12" spans="1:1" x14ac:dyDescent="0.2">
      <c r="A12" s="356">
        <f>IF(Дифференциация!$F$28="",1,0)</f>
        <v>0</v>
      </c>
    </row>
    <row r="13" spans="1:1" x14ac:dyDescent="0.2">
      <c r="A13" s="356">
        <f>IF(Дифференциация!$J$28="",1,0)</f>
        <v>0</v>
      </c>
    </row>
    <row r="14" spans="1:1" x14ac:dyDescent="0.2">
      <c r="A14" s="356">
        <f>IF(Дифференциация!$I$28="",1,0)</f>
        <v>0</v>
      </c>
    </row>
    <row r="15" spans="1:1" x14ac:dyDescent="0.2">
      <c r="A15" s="356">
        <f>IF('Форма 2.7.1'!$G$17="",1,0)</f>
        <v>0</v>
      </c>
    </row>
    <row r="16" spans="1:1" x14ac:dyDescent="0.2">
      <c r="A16" s="356">
        <f>IF('Форма 2.7.1'!$H$17="",1,0)</f>
        <v>0</v>
      </c>
    </row>
    <row r="17" spans="1:1" x14ac:dyDescent="0.2">
      <c r="A17" s="356">
        <f>IF('Форма 2.7.1'!$I$17="",1,0)</f>
        <v>0</v>
      </c>
    </row>
    <row r="18" spans="1:1" x14ac:dyDescent="0.2">
      <c r="A18" s="356">
        <f>IF('Форма 2.7.1'!$J$17="",1,0)</f>
        <v>0</v>
      </c>
    </row>
    <row r="19" spans="1:1" x14ac:dyDescent="0.2">
      <c r="A19" s="356">
        <f>IF('Форма 2.7.1'!$G$19="",1,0)</f>
        <v>0</v>
      </c>
    </row>
    <row r="20" spans="1:1" x14ac:dyDescent="0.2">
      <c r="A20" s="356">
        <f>IF('Форма 2.7.1'!$H$19="",1,0)</f>
        <v>0</v>
      </c>
    </row>
    <row r="21" spans="1:1" x14ac:dyDescent="0.2">
      <c r="A21" s="356">
        <f>IF('Форма 2.7.1'!$I$19="",1,0)</f>
        <v>0</v>
      </c>
    </row>
    <row r="22" spans="1:1" x14ac:dyDescent="0.2">
      <c r="A22" s="356">
        <f>IF('Форма 2.7.1'!$J$19="",1,0)</f>
        <v>0</v>
      </c>
    </row>
    <row r="23" spans="1:1" x14ac:dyDescent="0.2">
      <c r="A23" s="356">
        <f>IF('Форма 2.7.1'!$G$20="",1,0)</f>
        <v>0</v>
      </c>
    </row>
    <row r="24" spans="1:1" x14ac:dyDescent="0.2">
      <c r="A24" s="356">
        <f>IF('Форма 2.7.1'!$H$20="",1,0)</f>
        <v>0</v>
      </c>
    </row>
    <row r="25" spans="1:1" x14ac:dyDescent="0.2">
      <c r="A25" s="356">
        <f>IF('Форма 2.7.1'!$I$20="",1,0)</f>
        <v>0</v>
      </c>
    </row>
    <row r="26" spans="1:1" x14ac:dyDescent="0.2">
      <c r="A26" s="356">
        <f>IF('Форма 2.7.1'!$J$20="",1,0)</f>
        <v>0</v>
      </c>
    </row>
    <row r="27" spans="1:1" x14ac:dyDescent="0.2">
      <c r="A27" s="356">
        <f>IF('Форма 2.7.1'!$G$21="",1,0)</f>
        <v>0</v>
      </c>
    </row>
    <row r="28" spans="1:1" x14ac:dyDescent="0.2">
      <c r="A28" s="356">
        <f>IF('Форма 2.7.1'!$H$21="",1,0)</f>
        <v>0</v>
      </c>
    </row>
    <row r="29" spans="1:1" x14ac:dyDescent="0.2">
      <c r="A29" s="356">
        <f>IF('Форма 2.7.1'!$I$21="",1,0)</f>
        <v>0</v>
      </c>
    </row>
    <row r="30" spans="1:1" x14ac:dyDescent="0.2">
      <c r="A30" s="356">
        <f>IF('Форма 2.7.1'!$J$21="",1,0)</f>
        <v>0</v>
      </c>
    </row>
    <row r="31" spans="1:1" x14ac:dyDescent="0.2">
      <c r="A31" s="356">
        <f>IF('Форма 2.7.1'!$G$22="",1,0)</f>
        <v>0</v>
      </c>
    </row>
    <row r="32" spans="1:1" x14ac:dyDescent="0.2">
      <c r="A32" s="356">
        <f>IF('Форма 2.7.1'!$H$22="",1,0)</f>
        <v>0</v>
      </c>
    </row>
    <row r="33" spans="1:1" x14ac:dyDescent="0.2">
      <c r="A33" s="356">
        <f>IF('Форма 2.7.1'!$I$22="",1,0)</f>
        <v>0</v>
      </c>
    </row>
    <row r="34" spans="1:1" x14ac:dyDescent="0.2">
      <c r="A34" s="356">
        <f>IF('Форма 2.7.1'!$J$22="",1,0)</f>
        <v>0</v>
      </c>
    </row>
    <row r="35" spans="1:1" x14ac:dyDescent="0.2">
      <c r="A35" s="356">
        <f>IF('Форма 2.7.1'!$G$23="",1,0)</f>
        <v>0</v>
      </c>
    </row>
    <row r="36" spans="1:1" x14ac:dyDescent="0.2">
      <c r="A36" s="356">
        <f>IF('Форма 2.7.1'!$H$23="",1,0)</f>
        <v>0</v>
      </c>
    </row>
    <row r="37" spans="1:1" x14ac:dyDescent="0.2">
      <c r="A37" s="356">
        <f>IF('Форма 2.7.1'!$I$23="",1,0)</f>
        <v>0</v>
      </c>
    </row>
    <row r="38" spans="1:1" x14ac:dyDescent="0.2">
      <c r="A38" s="356">
        <f>IF('Форма 2.7.1'!$J$23="",1,0)</f>
        <v>0</v>
      </c>
    </row>
    <row r="39" spans="1:1" x14ac:dyDescent="0.2">
      <c r="A39" s="356">
        <f>IF('Форма 2.7.1'!$G$24="",1,0)</f>
        <v>0</v>
      </c>
    </row>
    <row r="40" spans="1:1" x14ac:dyDescent="0.2">
      <c r="A40" s="356">
        <f>IF('Форма 2.7.1'!$H$24="",1,0)</f>
        <v>0</v>
      </c>
    </row>
    <row r="41" spans="1:1" x14ac:dyDescent="0.2">
      <c r="A41" s="356">
        <f>IF('Форма 2.7.1'!$I$24="",1,0)</f>
        <v>0</v>
      </c>
    </row>
    <row r="42" spans="1:1" x14ac:dyDescent="0.2">
      <c r="A42" s="356">
        <f>IF('Форма 2.7.1'!$J$24="",1,0)</f>
        <v>0</v>
      </c>
    </row>
    <row r="43" spans="1:1" x14ac:dyDescent="0.2">
      <c r="A43" s="356">
        <f>IF('Форма 2.7.1'!$G$25="",1,0)</f>
        <v>0</v>
      </c>
    </row>
    <row r="44" spans="1:1" x14ac:dyDescent="0.2">
      <c r="A44" s="356">
        <f>IF('Форма 2.7.1'!$H$25="",1,0)</f>
        <v>0</v>
      </c>
    </row>
    <row r="45" spans="1:1" x14ac:dyDescent="0.2">
      <c r="A45" s="356">
        <f>IF('Форма 2.7.1'!$I$25="",1,0)</f>
        <v>0</v>
      </c>
    </row>
    <row r="46" spans="1:1" x14ac:dyDescent="0.2">
      <c r="A46" s="356">
        <f>IF('Форма 2.7.1'!$J$25="",1,0)</f>
        <v>0</v>
      </c>
    </row>
    <row r="47" spans="1:1" x14ac:dyDescent="0.2">
      <c r="A47" s="356">
        <f>IF('Форма 2.7.1'!$G$26="",1,0)</f>
        <v>0</v>
      </c>
    </row>
    <row r="48" spans="1:1" x14ac:dyDescent="0.2">
      <c r="A48" s="356">
        <f>IF('Форма 2.7.1'!$H$26="",1,0)</f>
        <v>0</v>
      </c>
    </row>
    <row r="49" spans="1:1" x14ac:dyDescent="0.2">
      <c r="A49" s="356">
        <f>IF('Форма 2.7.1'!$I$26="",1,0)</f>
        <v>0</v>
      </c>
    </row>
    <row r="50" spans="1:1" x14ac:dyDescent="0.2">
      <c r="A50" s="356">
        <f>IF('Форма 2.7.1'!$J$26="",1,0)</f>
        <v>0</v>
      </c>
    </row>
    <row r="51" spans="1:1" x14ac:dyDescent="0.2">
      <c r="A51" s="356">
        <f>IF('Форма 2.7.1'!$G$27="",1,0)</f>
        <v>0</v>
      </c>
    </row>
    <row r="52" spans="1:1" x14ac:dyDescent="0.2">
      <c r="A52" s="356">
        <f>IF('Форма 2.7.1'!$H$27="",1,0)</f>
        <v>0</v>
      </c>
    </row>
    <row r="53" spans="1:1" x14ac:dyDescent="0.2">
      <c r="A53" s="356">
        <f>IF('Форма 2.7.1'!$I$27="",1,0)</f>
        <v>0</v>
      </c>
    </row>
    <row r="54" spans="1:1" x14ac:dyDescent="0.2">
      <c r="A54" s="356">
        <f>IF('Форма 2.7.1'!$J$27="",1,0)</f>
        <v>0</v>
      </c>
    </row>
    <row r="55" spans="1:1" x14ac:dyDescent="0.2">
      <c r="A55" s="356">
        <f>IF('Форма 2.7.1'!$G$28="",1,0)</f>
        <v>0</v>
      </c>
    </row>
    <row r="56" spans="1:1" x14ac:dyDescent="0.2">
      <c r="A56" s="356">
        <f>IF('Форма 2.7.1'!$H$28="",1,0)</f>
        <v>0</v>
      </c>
    </row>
    <row r="57" spans="1:1" x14ac:dyDescent="0.2">
      <c r="A57" s="356">
        <f>IF('Форма 2.7.1'!$I$28="",1,0)</f>
        <v>0</v>
      </c>
    </row>
    <row r="58" spans="1:1" x14ac:dyDescent="0.2">
      <c r="A58" s="356">
        <f>IF('Форма 2.7.1'!$J$28="",1,0)</f>
        <v>0</v>
      </c>
    </row>
    <row r="59" spans="1:1" x14ac:dyDescent="0.2">
      <c r="A59" s="356">
        <f>IF('Форма 2.7.1'!$G$29="",1,0)</f>
        <v>0</v>
      </c>
    </row>
    <row r="60" spans="1:1" x14ac:dyDescent="0.2">
      <c r="A60" s="356">
        <f>IF('Форма 2.7.1'!$H$29="",1,0)</f>
        <v>0</v>
      </c>
    </row>
    <row r="61" spans="1:1" x14ac:dyDescent="0.2">
      <c r="A61" s="356">
        <f>IF('Форма 2.7.1'!$I$29="",1,0)</f>
        <v>0</v>
      </c>
    </row>
    <row r="62" spans="1:1" x14ac:dyDescent="0.2">
      <c r="A62" s="356">
        <f>IF('Форма 2.7.1'!$J$29="",1,0)</f>
        <v>0</v>
      </c>
    </row>
    <row r="63" spans="1:1" x14ac:dyDescent="0.2">
      <c r="A63" s="356">
        <f>IF('Форма 2.7.1'!$G$30="",1,0)</f>
        <v>0</v>
      </c>
    </row>
    <row r="64" spans="1:1" x14ac:dyDescent="0.2">
      <c r="A64" s="356">
        <f>IF('Форма 2.7.1'!$H$30="",1,0)</f>
        <v>0</v>
      </c>
    </row>
    <row r="65" spans="1:1" x14ac:dyDescent="0.2">
      <c r="A65" s="356">
        <f>IF('Форма 2.7.1'!$I$30="",1,0)</f>
        <v>0</v>
      </c>
    </row>
    <row r="66" spans="1:1" x14ac:dyDescent="0.2">
      <c r="A66" s="356">
        <f>IF('Форма 2.7.1'!$J$30="",1,0)</f>
        <v>0</v>
      </c>
    </row>
    <row r="67" spans="1:1" x14ac:dyDescent="0.2">
      <c r="A67" s="356">
        <f>IF('Форма 2.7.1'!$G$31="",1,0)</f>
        <v>0</v>
      </c>
    </row>
    <row r="68" spans="1:1" x14ac:dyDescent="0.2">
      <c r="A68" s="356">
        <f>IF('Форма 2.7.1'!$H$31="",1,0)</f>
        <v>0</v>
      </c>
    </row>
    <row r="69" spans="1:1" x14ac:dyDescent="0.2">
      <c r="A69" s="356">
        <f>IF('Форма 2.7.1'!$I$31="",1,0)</f>
        <v>0</v>
      </c>
    </row>
    <row r="70" spans="1:1" x14ac:dyDescent="0.2">
      <c r="A70" s="356">
        <f>IF('Форма 2.7.1'!$J$31="",1,0)</f>
        <v>0</v>
      </c>
    </row>
    <row r="71" spans="1:1" x14ac:dyDescent="0.2">
      <c r="A71" s="356">
        <f>IF('Форма 2.7.1'!$G$32="",1,0)</f>
        <v>0</v>
      </c>
    </row>
    <row r="72" spans="1:1" x14ac:dyDescent="0.2">
      <c r="A72" s="356">
        <f>IF('Форма 2.7.1'!$H$32="",1,0)</f>
        <v>0</v>
      </c>
    </row>
    <row r="73" spans="1:1" x14ac:dyDescent="0.2">
      <c r="A73" s="356">
        <f>IF('Форма 2.7.1'!$I$32="",1,0)</f>
        <v>0</v>
      </c>
    </row>
    <row r="74" spans="1:1" x14ac:dyDescent="0.2">
      <c r="A74" s="356">
        <f>IF('Форма 2.7.1'!$J$32="",1,0)</f>
        <v>0</v>
      </c>
    </row>
    <row r="75" spans="1:1" x14ac:dyDescent="0.2">
      <c r="A75" s="356">
        <f>IF('Форма 2.7.1'!$G$33="",1,0)</f>
        <v>0</v>
      </c>
    </row>
    <row r="76" spans="1:1" x14ac:dyDescent="0.2">
      <c r="A76" s="356">
        <f>IF('Форма 2.7.1'!$H$33="",1,0)</f>
        <v>0</v>
      </c>
    </row>
    <row r="77" spans="1:1" x14ac:dyDescent="0.2">
      <c r="A77" s="356">
        <f>IF('Форма 2.7.1'!$I$33="",1,0)</f>
        <v>0</v>
      </c>
    </row>
    <row r="78" spans="1:1" x14ac:dyDescent="0.2">
      <c r="A78" s="356">
        <f>IF('Форма 2.7.1'!$J$33="",1,0)</f>
        <v>0</v>
      </c>
    </row>
    <row r="79" spans="1:1" x14ac:dyDescent="0.2">
      <c r="A79" s="356">
        <f>IF('Форма 2.7.1'!$G$34="",1,0)</f>
        <v>0</v>
      </c>
    </row>
    <row r="80" spans="1:1" x14ac:dyDescent="0.2">
      <c r="A80" s="356">
        <f>IF('Форма 2.7.1'!$H$34="",1,0)</f>
        <v>0</v>
      </c>
    </row>
    <row r="81" spans="1:1" x14ac:dyDescent="0.2">
      <c r="A81" s="356">
        <f>IF('Форма 2.7.1'!$I$34="",1,0)</f>
        <v>0</v>
      </c>
    </row>
    <row r="82" spans="1:1" x14ac:dyDescent="0.2">
      <c r="A82" s="356">
        <f>IF('Форма 2.7.1'!$J$34="",1,0)</f>
        <v>0</v>
      </c>
    </row>
    <row r="83" spans="1:1" x14ac:dyDescent="0.2">
      <c r="A83" s="356">
        <f>IF('Форма 2.7.1'!$G$35="",1,0)</f>
        <v>0</v>
      </c>
    </row>
    <row r="84" spans="1:1" x14ac:dyDescent="0.2">
      <c r="A84" s="356">
        <f>IF('Форма 2.7.1'!$H$35="",1,0)</f>
        <v>0</v>
      </c>
    </row>
    <row r="85" spans="1:1" x14ac:dyDescent="0.2">
      <c r="A85" s="356">
        <f>IF('Форма 2.7.1'!$I$35="",1,0)</f>
        <v>0</v>
      </c>
    </row>
    <row r="86" spans="1:1" x14ac:dyDescent="0.2">
      <c r="A86" s="356">
        <f>IF('Форма 2.7.1'!$J$35="",1,0)</f>
        <v>0</v>
      </c>
    </row>
    <row r="87" spans="1:1" x14ac:dyDescent="0.2">
      <c r="A87" s="356">
        <f>IF('Форма 2.7.1'!$G$36="",1,0)</f>
        <v>0</v>
      </c>
    </row>
    <row r="88" spans="1:1" x14ac:dyDescent="0.2">
      <c r="A88" s="356">
        <f>IF('Форма 2.7.1'!$H$36="",1,0)</f>
        <v>0</v>
      </c>
    </row>
    <row r="89" spans="1:1" x14ac:dyDescent="0.2">
      <c r="A89" s="356">
        <f>IF('Форма 2.7.1'!$I$36="",1,0)</f>
        <v>0</v>
      </c>
    </row>
    <row r="90" spans="1:1" x14ac:dyDescent="0.2">
      <c r="A90" s="356">
        <f>IF('Форма 2.7.1'!$J$36="",1,0)</f>
        <v>0</v>
      </c>
    </row>
    <row r="91" spans="1:1" x14ac:dyDescent="0.2">
      <c r="A91" s="356">
        <f>IF('Форма 2.7.1'!$G$37="",1,0)</f>
        <v>0</v>
      </c>
    </row>
    <row r="92" spans="1:1" x14ac:dyDescent="0.2">
      <c r="A92" s="356">
        <f>IF('Форма 2.7.1'!$H$37="",1,0)</f>
        <v>0</v>
      </c>
    </row>
    <row r="93" spans="1:1" x14ac:dyDescent="0.2">
      <c r="A93" s="356">
        <f>IF('Форма 2.7.1'!$I$37="",1,0)</f>
        <v>0</v>
      </c>
    </row>
    <row r="94" spans="1:1" x14ac:dyDescent="0.2">
      <c r="A94" s="356">
        <f>IF('Форма 2.7.1'!$J$37="",1,0)</f>
        <v>0</v>
      </c>
    </row>
    <row r="95" spans="1:1" x14ac:dyDescent="0.2">
      <c r="A95" s="356">
        <f>IF('Форма 2.7.1'!$G$38="",1,0)</f>
        <v>0</v>
      </c>
    </row>
    <row r="96" spans="1:1" x14ac:dyDescent="0.2">
      <c r="A96" s="356">
        <f>IF('Форма 2.7.1'!$H$38="",1,0)</f>
        <v>0</v>
      </c>
    </row>
    <row r="97" spans="1:1" x14ac:dyDescent="0.2">
      <c r="A97" s="356">
        <f>IF('Форма 2.7.1'!$I$38="",1,0)</f>
        <v>0</v>
      </c>
    </row>
    <row r="98" spans="1:1" x14ac:dyDescent="0.2">
      <c r="A98" s="356">
        <f>IF('Форма 2.7.1'!$J$38="",1,0)</f>
        <v>0</v>
      </c>
    </row>
    <row r="99" spans="1:1" x14ac:dyDescent="0.2">
      <c r="A99" s="356">
        <f>IF('Форма 2.7.1'!$G$40="",1,0)</f>
        <v>0</v>
      </c>
    </row>
    <row r="100" spans="1:1" x14ac:dyDescent="0.2">
      <c r="A100" s="356">
        <f>IF('Форма 2.7.1'!$H$40="",1,0)</f>
        <v>0</v>
      </c>
    </row>
    <row r="101" spans="1:1" x14ac:dyDescent="0.2">
      <c r="A101" s="356">
        <f>IF('Форма 2.7.1'!$I$40="",1,0)</f>
        <v>0</v>
      </c>
    </row>
    <row r="102" spans="1:1" x14ac:dyDescent="0.2">
      <c r="A102" s="356">
        <f>IF('Форма 2.7.1'!$J$40="",1,0)</f>
        <v>0</v>
      </c>
    </row>
    <row r="103" spans="1:1" x14ac:dyDescent="0.2">
      <c r="A103" s="356">
        <f>IF('Форма 2.7.1'!$G$58="",1,0)</f>
        <v>0</v>
      </c>
    </row>
    <row r="104" spans="1:1" x14ac:dyDescent="0.2">
      <c r="A104" s="356">
        <f>IF('Форма 2.7.1'!$H$58="",1,0)</f>
        <v>0</v>
      </c>
    </row>
    <row r="105" spans="1:1" x14ac:dyDescent="0.2">
      <c r="A105" s="356">
        <f>IF('Форма 2.7.1'!$I$58="",1,0)</f>
        <v>0</v>
      </c>
    </row>
    <row r="106" spans="1:1" x14ac:dyDescent="0.2">
      <c r="A106" s="356">
        <f>IF('Форма 2.7.1'!$J$58="",1,0)</f>
        <v>0</v>
      </c>
    </row>
    <row r="107" spans="1:1" x14ac:dyDescent="0.2">
      <c r="A107" s="356">
        <f>IF('Форма 2.7.1'!$G$59="",1,0)</f>
        <v>0</v>
      </c>
    </row>
    <row r="108" spans="1:1" x14ac:dyDescent="0.2">
      <c r="A108" s="356">
        <f>IF('Форма 2.7.1'!$H$59="",1,0)</f>
        <v>0</v>
      </c>
    </row>
    <row r="109" spans="1:1" x14ac:dyDescent="0.2">
      <c r="A109" s="356">
        <f>IF('Форма 2.7.1'!$I$59="",1,0)</f>
        <v>0</v>
      </c>
    </row>
    <row r="110" spans="1:1" x14ac:dyDescent="0.2">
      <c r="A110" s="356">
        <f>IF('Форма 2.7.1'!$J$59="",1,0)</f>
        <v>0</v>
      </c>
    </row>
    <row r="111" spans="1:1" x14ac:dyDescent="0.2">
      <c r="A111" s="356">
        <f>IF('Форма 2.7.1'!$G$60="",1,0)</f>
        <v>0</v>
      </c>
    </row>
    <row r="112" spans="1:1" x14ac:dyDescent="0.2">
      <c r="A112" s="356">
        <f>IF('Форма 2.7.1'!$H$60="",1,0)</f>
        <v>0</v>
      </c>
    </row>
    <row r="113" spans="1:1" x14ac:dyDescent="0.2">
      <c r="A113" s="356">
        <f>IF('Форма 2.7.1'!$I$60="",1,0)</f>
        <v>0</v>
      </c>
    </row>
    <row r="114" spans="1:1" x14ac:dyDescent="0.2">
      <c r="A114" s="356">
        <f>IF('Форма 2.7.1'!$J$60="",1,0)</f>
        <v>0</v>
      </c>
    </row>
    <row r="115" spans="1:1" x14ac:dyDescent="0.2">
      <c r="A115" s="356">
        <f>IF('Форма 2.7.1'!$G$61="",1,0)</f>
        <v>0</v>
      </c>
    </row>
    <row r="116" spans="1:1" x14ac:dyDescent="0.2">
      <c r="A116" s="356">
        <f>IF('Форма 2.7.1'!$H$61="",1,0)</f>
        <v>0</v>
      </c>
    </row>
    <row r="117" spans="1:1" x14ac:dyDescent="0.2">
      <c r="A117" s="356">
        <f>IF('Форма 2.7.1'!$I$61="",1,0)</f>
        <v>0</v>
      </c>
    </row>
    <row r="118" spans="1:1" x14ac:dyDescent="0.2">
      <c r="A118" s="356">
        <f>IF('Форма 2.7.1'!$J$61="",1,0)</f>
        <v>0</v>
      </c>
    </row>
    <row r="119" spans="1:1" x14ac:dyDescent="0.2">
      <c r="A119" s="356">
        <f>IF('Форма 2.7.1'!$G$62="",1,0)</f>
        <v>0</v>
      </c>
    </row>
    <row r="120" spans="1:1" x14ac:dyDescent="0.2">
      <c r="A120" s="356">
        <f>IF('Форма 2.7.1'!$H$62="",1,0)</f>
        <v>0</v>
      </c>
    </row>
    <row r="121" spans="1:1" x14ac:dyDescent="0.2">
      <c r="A121" s="356">
        <f>IF('Форма 2.7.1'!$I$62="",1,0)</f>
        <v>0</v>
      </c>
    </row>
    <row r="122" spans="1:1" x14ac:dyDescent="0.2">
      <c r="A122" s="356">
        <f>IF('Форма 2.7.1'!$J$62="",1,0)</f>
        <v>0</v>
      </c>
    </row>
    <row r="123" spans="1:1" x14ac:dyDescent="0.2">
      <c r="A123" s="356">
        <f>IF('Форма 2.7.1'!$G$63="",1,0)</f>
        <v>0</v>
      </c>
    </row>
    <row r="124" spans="1:1" x14ac:dyDescent="0.2">
      <c r="A124" s="356">
        <f>IF('Форма 2.7.1'!$H$63="",1,0)</f>
        <v>0</v>
      </c>
    </row>
    <row r="125" spans="1:1" x14ac:dyDescent="0.2">
      <c r="A125" s="356">
        <f>IF('Форма 2.7.1'!$I$63="",1,0)</f>
        <v>0</v>
      </c>
    </row>
    <row r="126" spans="1:1" x14ac:dyDescent="0.2">
      <c r="A126" s="356">
        <f>IF('Форма 2.7.1'!$J$63="",1,0)</f>
        <v>0</v>
      </c>
    </row>
    <row r="127" spans="1:1" x14ac:dyDescent="0.2">
      <c r="A127" s="356">
        <f>IF('Форма 2.7.1'!$G$64="",1,0)</f>
        <v>0</v>
      </c>
    </row>
    <row r="128" spans="1:1" x14ac:dyDescent="0.2">
      <c r="A128" s="356">
        <f>IF('Форма 2.7.1'!$H$64="",1,0)</f>
        <v>0</v>
      </c>
    </row>
    <row r="129" spans="1:1" x14ac:dyDescent="0.2">
      <c r="A129" s="356">
        <f>IF('Форма 2.7.1'!$I$64="",1,0)</f>
        <v>0</v>
      </c>
    </row>
    <row r="130" spans="1:1" x14ac:dyDescent="0.2">
      <c r="A130" s="356">
        <f>IF('Форма 2.7.1'!$J$64="",1,0)</f>
        <v>0</v>
      </c>
    </row>
    <row r="131" spans="1:1" x14ac:dyDescent="0.2">
      <c r="A131" s="356">
        <f>IF('Форма 2.7.1'!$G$65="",1,0)</f>
        <v>0</v>
      </c>
    </row>
    <row r="132" spans="1:1" x14ac:dyDescent="0.2">
      <c r="A132" s="356">
        <f>IF('Форма 2.7.1'!$H$65="",1,0)</f>
        <v>0</v>
      </c>
    </row>
    <row r="133" spans="1:1" x14ac:dyDescent="0.2">
      <c r="A133" s="356">
        <f>IF('Форма 2.7.1'!$I$65="",1,0)</f>
        <v>0</v>
      </c>
    </row>
    <row r="134" spans="1:1" x14ac:dyDescent="0.2">
      <c r="A134" s="356">
        <f>IF('Форма 2.7.1'!$J$65="",1,0)</f>
        <v>0</v>
      </c>
    </row>
    <row r="135" spans="1:1" x14ac:dyDescent="0.2">
      <c r="A135" s="356">
        <f>IF('Форма 2.7.1'!$G$67="",1,0)</f>
        <v>0</v>
      </c>
    </row>
    <row r="136" spans="1:1" x14ac:dyDescent="0.2">
      <c r="A136" s="356">
        <f>IF('Форма 2.7.1'!$H$67="",1,0)</f>
        <v>0</v>
      </c>
    </row>
    <row r="137" spans="1:1" x14ac:dyDescent="0.2">
      <c r="A137" s="356">
        <f>IF('Форма 2.7.1'!$I$67="",1,0)</f>
        <v>0</v>
      </c>
    </row>
    <row r="138" spans="1:1" x14ac:dyDescent="0.2">
      <c r="A138" s="356">
        <f>IF('Форма 2.7.1'!$J$67="",1,0)</f>
        <v>0</v>
      </c>
    </row>
    <row r="139" spans="1:1" x14ac:dyDescent="0.2">
      <c r="A139" s="356">
        <f>IF('Форма 2.7.1'!$G$68="",1,0)</f>
        <v>0</v>
      </c>
    </row>
    <row r="140" spans="1:1" x14ac:dyDescent="0.2">
      <c r="A140" s="356">
        <f>IF('Форма 2.7.1'!$H$68="",1,0)</f>
        <v>0</v>
      </c>
    </row>
    <row r="141" spans="1:1" x14ac:dyDescent="0.2">
      <c r="A141" s="356">
        <f>IF('Форма 2.7.1'!$I$68="",1,0)</f>
        <v>0</v>
      </c>
    </row>
    <row r="142" spans="1:1" x14ac:dyDescent="0.2">
      <c r="A142" s="356">
        <f>IF('Форма 2.7.1'!$J$68="",1,0)</f>
        <v>0</v>
      </c>
    </row>
    <row r="143" spans="1:1" x14ac:dyDescent="0.2">
      <c r="A143" s="356">
        <f>IF('Форма 2.7.1'!$G$69="",1,0)</f>
        <v>0</v>
      </c>
    </row>
    <row r="144" spans="1:1" x14ac:dyDescent="0.2">
      <c r="A144" s="356">
        <f>IF('Форма 2.7.1'!$H$69="",1,0)</f>
        <v>0</v>
      </c>
    </row>
    <row r="145" spans="1:1" x14ac:dyDescent="0.2">
      <c r="A145" s="356">
        <f>IF('Форма 2.7.1'!$I$69="",1,0)</f>
        <v>0</v>
      </c>
    </row>
    <row r="146" spans="1:1" x14ac:dyDescent="0.2">
      <c r="A146" s="356">
        <f>IF('Форма 2.7.1'!$J$69="",1,0)</f>
        <v>0</v>
      </c>
    </row>
    <row r="147" spans="1:1" x14ac:dyDescent="0.2">
      <c r="A147" s="356">
        <f>IF('Форма 2.7.1'!$G$70="",1,0)</f>
        <v>0</v>
      </c>
    </row>
    <row r="148" spans="1:1" x14ac:dyDescent="0.2">
      <c r="A148" s="356">
        <f>IF('Форма 2.7.1'!$H$70="",1,0)</f>
        <v>0</v>
      </c>
    </row>
    <row r="149" spans="1:1" x14ac:dyDescent="0.2">
      <c r="A149" s="356">
        <f>IF('Форма 2.7.1'!$I$70="",1,0)</f>
        <v>0</v>
      </c>
    </row>
    <row r="150" spans="1:1" x14ac:dyDescent="0.2">
      <c r="A150" s="356">
        <f>IF('Форма 2.7.1'!$J$70="",1,0)</f>
        <v>0</v>
      </c>
    </row>
    <row r="151" spans="1:1" x14ac:dyDescent="0.2">
      <c r="A151" s="356">
        <f>IF('Форма 2.7.1'!$G$71="",1,0)</f>
        <v>0</v>
      </c>
    </row>
    <row r="152" spans="1:1" x14ac:dyDescent="0.2">
      <c r="A152" s="356">
        <f>IF('Форма 2.7.1'!$H$71="",1,0)</f>
        <v>0</v>
      </c>
    </row>
    <row r="153" spans="1:1" x14ac:dyDescent="0.2">
      <c r="A153" s="356">
        <f>IF('Форма 2.7.1'!$I$71="",1,0)</f>
        <v>0</v>
      </c>
    </row>
    <row r="154" spans="1:1" x14ac:dyDescent="0.2">
      <c r="A154" s="356">
        <f>IF('Форма 2.7.1'!$J$71="",1,0)</f>
        <v>0</v>
      </c>
    </row>
    <row r="155" spans="1:1" x14ac:dyDescent="0.2">
      <c r="A155" s="356">
        <f>IF('Форма 2.7.1'!$G$72="",1,0)</f>
        <v>0</v>
      </c>
    </row>
    <row r="156" spans="1:1" x14ac:dyDescent="0.2">
      <c r="A156" s="356">
        <f>IF('Форма 2.7.1'!$H$72="",1,0)</f>
        <v>0</v>
      </c>
    </row>
    <row r="157" spans="1:1" x14ac:dyDescent="0.2">
      <c r="A157" s="356">
        <f>IF('Форма 2.7.1'!$I$72="",1,0)</f>
        <v>0</v>
      </c>
    </row>
    <row r="158" spans="1:1" x14ac:dyDescent="0.2">
      <c r="A158" s="356">
        <f>IF('Форма 2.7.1'!$J$72="",1,0)</f>
        <v>0</v>
      </c>
    </row>
    <row r="159" spans="1:1" x14ac:dyDescent="0.2">
      <c r="A159" s="356">
        <f>IF('Форма 2.7.1'!$G$73="",1,0)</f>
        <v>0</v>
      </c>
    </row>
    <row r="160" spans="1:1" x14ac:dyDescent="0.2">
      <c r="A160" s="356">
        <f>IF('Форма 2.7.1'!$H$73="",1,0)</f>
        <v>0</v>
      </c>
    </row>
    <row r="161" spans="1:1" x14ac:dyDescent="0.2">
      <c r="A161" s="356">
        <f>IF('Форма 2.7.1'!$I$73="",1,0)</f>
        <v>0</v>
      </c>
    </row>
    <row r="162" spans="1:1" x14ac:dyDescent="0.2">
      <c r="A162" s="356">
        <f>IF('Форма 2.7.1'!$J$73="",1,0)</f>
        <v>0</v>
      </c>
    </row>
    <row r="163" spans="1:1" x14ac:dyDescent="0.2">
      <c r="A163" s="356">
        <f>IF('Форма 2.7.1'!$G$74="",1,0)</f>
        <v>0</v>
      </c>
    </row>
    <row r="164" spans="1:1" x14ac:dyDescent="0.2">
      <c r="A164" s="356">
        <f>IF('Форма 2.7.1'!$H$74="",1,0)</f>
        <v>0</v>
      </c>
    </row>
    <row r="165" spans="1:1" x14ac:dyDescent="0.2">
      <c r="A165" s="356">
        <f>IF('Форма 2.7.1'!$I$74="",1,0)</f>
        <v>0</v>
      </c>
    </row>
    <row r="166" spans="1:1" x14ac:dyDescent="0.2">
      <c r="A166" s="356">
        <f>IF('Форма 2.7.1'!$J$74="",1,0)</f>
        <v>0</v>
      </c>
    </row>
    <row r="167" spans="1:1" x14ac:dyDescent="0.2">
      <c r="A167" s="356">
        <f>IF('Форма 2.7.1'!$G$75="",1,0)</f>
        <v>0</v>
      </c>
    </row>
    <row r="168" spans="1:1" x14ac:dyDescent="0.2">
      <c r="A168" s="356">
        <f>IF('Форма 2.7.1'!$H$75="",1,0)</f>
        <v>0</v>
      </c>
    </row>
    <row r="169" spans="1:1" x14ac:dyDescent="0.2">
      <c r="A169" s="356">
        <f>IF('Форма 2.7.1'!$I$75="",1,0)</f>
        <v>0</v>
      </c>
    </row>
    <row r="170" spans="1:1" x14ac:dyDescent="0.2">
      <c r="A170" s="356">
        <f>IF('Форма 2.7.1'!$J$75="",1,0)</f>
        <v>0</v>
      </c>
    </row>
    <row r="171" spans="1:1" x14ac:dyDescent="0.2">
      <c r="A171" s="356">
        <f>IF('Форма 2.7.1'!$G$76="",1,0)</f>
        <v>0</v>
      </c>
    </row>
    <row r="172" spans="1:1" x14ac:dyDescent="0.2">
      <c r="A172" s="356">
        <f>IF('Форма 2.7.1'!$H$76="",1,0)</f>
        <v>0</v>
      </c>
    </row>
    <row r="173" spans="1:1" x14ac:dyDescent="0.2">
      <c r="A173" s="356">
        <f>IF('Форма 2.7.1'!$I$76="",1,0)</f>
        <v>0</v>
      </c>
    </row>
    <row r="174" spans="1:1" x14ac:dyDescent="0.2">
      <c r="A174" s="356">
        <f>IF('Форма 2.7.1'!$J$76="",1,0)</f>
        <v>0</v>
      </c>
    </row>
    <row r="175" spans="1:1" x14ac:dyDescent="0.2">
      <c r="A175" s="356">
        <f>IF('Форма 2.7.1'!$G$77="",1,0)</f>
        <v>0</v>
      </c>
    </row>
    <row r="176" spans="1:1" x14ac:dyDescent="0.2">
      <c r="A176" s="356">
        <f>IF('Форма 2.7.1'!$H$77="",1,0)</f>
        <v>0</v>
      </c>
    </row>
    <row r="177" spans="1:1" x14ac:dyDescent="0.2">
      <c r="A177" s="356">
        <f>IF('Форма 2.7.1'!$I$77="",1,0)</f>
        <v>0</v>
      </c>
    </row>
    <row r="178" spans="1:1" x14ac:dyDescent="0.2">
      <c r="A178" s="356">
        <f>IF('Форма 2.7.1'!$J$77="",1,0)</f>
        <v>0</v>
      </c>
    </row>
    <row r="179" spans="1:1" x14ac:dyDescent="0.2">
      <c r="A179" s="356">
        <f>IF('Форма 2.7.1'!$G$78="",1,0)</f>
        <v>0</v>
      </c>
    </row>
    <row r="180" spans="1:1" x14ac:dyDescent="0.2">
      <c r="A180" s="356">
        <f>IF('Форма 2.7.1'!$H$78="",1,0)</f>
        <v>0</v>
      </c>
    </row>
    <row r="181" spans="1:1" x14ac:dyDescent="0.2">
      <c r="A181" s="356">
        <f>IF('Форма 2.7.1'!$I$78="",1,0)</f>
        <v>0</v>
      </c>
    </row>
    <row r="182" spans="1:1" x14ac:dyDescent="0.2">
      <c r="A182" s="356">
        <f>IF('Форма 2.7.1'!$J$78="",1,0)</f>
        <v>0</v>
      </c>
    </row>
    <row r="183" spans="1:1" x14ac:dyDescent="0.2">
      <c r="A183" s="356">
        <f>IF('Форма 2.8'!$H$11="",1,0)</f>
        <v>0</v>
      </c>
    </row>
    <row r="184" spans="1:1" x14ac:dyDescent="0.2">
      <c r="A184" s="356">
        <f>IF('Форма 2.8'!$I$11="",1,0)</f>
        <v>0</v>
      </c>
    </row>
    <row r="185" spans="1:1" x14ac:dyDescent="0.2">
      <c r="A185" s="356">
        <f>IF('Форма 2.8'!$J$11="",1,0)</f>
        <v>0</v>
      </c>
    </row>
    <row r="186" spans="1:1" x14ac:dyDescent="0.2">
      <c r="A186" s="356">
        <f>IF('Форма 2.8'!$G$13="",1,0)</f>
        <v>0</v>
      </c>
    </row>
    <row r="187" spans="1:1" x14ac:dyDescent="0.2">
      <c r="A187" s="356">
        <f>IF('Форма 2.8'!$H$13="",1,0)</f>
        <v>0</v>
      </c>
    </row>
    <row r="188" spans="1:1" x14ac:dyDescent="0.2">
      <c r="A188" s="356">
        <f>IF('Форма 2.8'!$I$13="",1,0)</f>
        <v>0</v>
      </c>
    </row>
    <row r="189" spans="1:1" x14ac:dyDescent="0.2">
      <c r="A189" s="356">
        <f>IF('Форма 2.8'!$J$13="",1,0)</f>
        <v>0</v>
      </c>
    </row>
    <row r="190" spans="1:1" x14ac:dyDescent="0.2">
      <c r="A190" s="356">
        <f>IF('Форма 2.8'!$G$14="",1,0)</f>
        <v>0</v>
      </c>
    </row>
    <row r="191" spans="1:1" x14ac:dyDescent="0.2">
      <c r="A191" s="356">
        <f>IF('Форма 2.8'!$H$14="",1,0)</f>
        <v>0</v>
      </c>
    </row>
    <row r="192" spans="1:1" x14ac:dyDescent="0.2">
      <c r="A192" s="356">
        <f>IF('Форма 2.8'!$I$14="",1,0)</f>
        <v>0</v>
      </c>
    </row>
    <row r="193" spans="1:1" x14ac:dyDescent="0.2">
      <c r="A193" s="356">
        <f>IF('Форма 2.8'!$J$14="",1,0)</f>
        <v>0</v>
      </c>
    </row>
    <row r="194" spans="1:1" x14ac:dyDescent="0.2">
      <c r="A194" s="356">
        <f>IF('Форма 2.8'!$G$15="",1,0)</f>
        <v>0</v>
      </c>
    </row>
    <row r="195" spans="1:1" x14ac:dyDescent="0.2">
      <c r="A195" s="356">
        <f>IF('Форма 2.8'!$H$15="",1,0)</f>
        <v>0</v>
      </c>
    </row>
    <row r="196" spans="1:1" x14ac:dyDescent="0.2">
      <c r="A196" s="356">
        <f>IF('Форма 2.8'!$I$15="",1,0)</f>
        <v>0</v>
      </c>
    </row>
    <row r="197" spans="1:1" x14ac:dyDescent="0.2">
      <c r="A197" s="356">
        <f>IF('Форма 2.8'!$J$15="",1,0)</f>
        <v>0</v>
      </c>
    </row>
    <row r="198" spans="1:1" x14ac:dyDescent="0.2">
      <c r="A198" s="356">
        <f>IF('Форма 2.8'!$G$16="",1,0)</f>
        <v>0</v>
      </c>
    </row>
    <row r="199" spans="1:1" x14ac:dyDescent="0.2">
      <c r="A199" s="356">
        <f>IF('Форма 2.8'!$H$16="",1,0)</f>
        <v>0</v>
      </c>
    </row>
    <row r="200" spans="1:1" x14ac:dyDescent="0.2">
      <c r="A200" s="356">
        <f>IF('Форма 2.8'!$I$16="",1,0)</f>
        <v>0</v>
      </c>
    </row>
    <row r="201" spans="1:1" x14ac:dyDescent="0.2">
      <c r="A201" s="356">
        <f>IF('Форма 2.8'!$J$16="",1,0)</f>
        <v>0</v>
      </c>
    </row>
    <row r="202" spans="1:1" x14ac:dyDescent="0.2">
      <c r="A202" s="356">
        <f>IF('Форма 2.8'!$G$18="",1,0)</f>
        <v>0</v>
      </c>
    </row>
    <row r="203" spans="1:1" x14ac:dyDescent="0.2">
      <c r="A203" s="356">
        <f>IF('Форма 2.8'!$H$18="",1,0)</f>
        <v>0</v>
      </c>
    </row>
    <row r="204" spans="1:1" x14ac:dyDescent="0.2">
      <c r="A204" s="356">
        <f>IF('Форма 2.8'!$I$18="",1,0)</f>
        <v>0</v>
      </c>
    </row>
    <row r="205" spans="1:1" x14ac:dyDescent="0.2">
      <c r="A205" s="356">
        <f>IF('Форма 2.8'!$J$18="",1,0)</f>
        <v>0</v>
      </c>
    </row>
    <row r="206" spans="1:1" x14ac:dyDescent="0.2">
      <c r="A206" s="356">
        <f>IF('Форма 2.8'!$G$19="",1,0)</f>
        <v>0</v>
      </c>
    </row>
    <row r="207" spans="1:1" x14ac:dyDescent="0.2">
      <c r="A207" s="356">
        <f>IF('Форма 2.8'!$H$19="",1,0)</f>
        <v>0</v>
      </c>
    </row>
    <row r="208" spans="1:1" x14ac:dyDescent="0.2">
      <c r="A208" s="356">
        <f>IF('Форма 2.8'!$I$19="",1,0)</f>
        <v>0</v>
      </c>
    </row>
    <row r="209" spans="1:1" x14ac:dyDescent="0.2">
      <c r="A209" s="356">
        <f>IF('Форма 2.8'!$J$19="",1,0)</f>
        <v>0</v>
      </c>
    </row>
    <row r="210" spans="1:1" x14ac:dyDescent="0.2">
      <c r="A210" s="356">
        <f>IF('Форма 2.8'!$G$20="",1,0)</f>
        <v>0</v>
      </c>
    </row>
    <row r="211" spans="1:1" x14ac:dyDescent="0.2">
      <c r="A211" s="356">
        <f>IF('Форма 2.8'!$H$20="",1,0)</f>
        <v>0</v>
      </c>
    </row>
    <row r="212" spans="1:1" x14ac:dyDescent="0.2">
      <c r="A212" s="356">
        <f>IF('Форма 2.8'!$I$20="",1,0)</f>
        <v>0</v>
      </c>
    </row>
    <row r="213" spans="1:1" x14ac:dyDescent="0.2">
      <c r="A213" s="356">
        <f>IF('Форма 2.8'!$J$20="",1,0)</f>
        <v>0</v>
      </c>
    </row>
    <row r="214" spans="1:1" x14ac:dyDescent="0.2">
      <c r="A214" s="356">
        <f>IF('Форма 2.8'!$G$21="",1,0)</f>
        <v>0</v>
      </c>
    </row>
    <row r="215" spans="1:1" x14ac:dyDescent="0.2">
      <c r="A215" s="356">
        <f>IF('Форма 2.8'!$H$21="",1,0)</f>
        <v>0</v>
      </c>
    </row>
    <row r="216" spans="1:1" x14ac:dyDescent="0.2">
      <c r="A216" s="356">
        <f>IF('Форма 2.8'!$I$21="",1,0)</f>
        <v>0</v>
      </c>
    </row>
    <row r="217" spans="1:1" x14ac:dyDescent="0.2">
      <c r="A217" s="356">
        <f>IF('Форма 2.8'!$J$21="",1,0)</f>
        <v>0</v>
      </c>
    </row>
    <row r="218" spans="1:1" x14ac:dyDescent="0.2">
      <c r="A218" s="356">
        <f>IF('Форма 2.8'!$G$22="",1,0)</f>
        <v>0</v>
      </c>
    </row>
    <row r="219" spans="1:1" x14ac:dyDescent="0.2">
      <c r="A219" s="356">
        <f>IF('Форма 2.8'!$H$22="",1,0)</f>
        <v>0</v>
      </c>
    </row>
    <row r="220" spans="1:1" x14ac:dyDescent="0.2">
      <c r="A220" s="356">
        <f>IF('Форма 2.8'!$I$22="",1,0)</f>
        <v>0</v>
      </c>
    </row>
    <row r="221" spans="1:1" x14ac:dyDescent="0.2">
      <c r="A221" s="356">
        <f>IF('Форма 2.8'!$J$22="",1,0)</f>
        <v>0</v>
      </c>
    </row>
    <row r="222" spans="1:1" x14ac:dyDescent="0.2">
      <c r="A222" s="356">
        <f>IF('Форма 2.8'!$G$23="",1,0)</f>
        <v>0</v>
      </c>
    </row>
    <row r="223" spans="1:1" x14ac:dyDescent="0.2">
      <c r="A223" s="356">
        <f>IF('Форма 2.8'!$H$23="",1,0)</f>
        <v>0</v>
      </c>
    </row>
    <row r="224" spans="1:1" x14ac:dyDescent="0.2">
      <c r="A224" s="356">
        <f>IF('Форма 2.8'!$I$23="",1,0)</f>
        <v>0</v>
      </c>
    </row>
    <row r="225" spans="1:1" x14ac:dyDescent="0.2">
      <c r="A225" s="356">
        <f>IF('Форма 2.8'!$J$23="",1,0)</f>
        <v>0</v>
      </c>
    </row>
    <row r="226" spans="1:1" x14ac:dyDescent="0.2">
      <c r="A226" s="356">
        <f>IF('Форма 2.8'!$G$24="",1,0)</f>
        <v>0</v>
      </c>
    </row>
    <row r="227" spans="1:1" x14ac:dyDescent="0.2">
      <c r="A227" s="356">
        <f>IF('Форма 2.8'!$H$24="",1,0)</f>
        <v>0</v>
      </c>
    </row>
    <row r="228" spans="1:1" x14ac:dyDescent="0.2">
      <c r="A228" s="356">
        <f>IF('Форма 2.8'!$I$24="",1,0)</f>
        <v>0</v>
      </c>
    </row>
    <row r="229" spans="1:1" x14ac:dyDescent="0.2">
      <c r="A229" s="356">
        <f>IF('Форма 2.8'!$J$24="",1,0)</f>
        <v>0</v>
      </c>
    </row>
    <row r="230" spans="1:1" x14ac:dyDescent="0.2">
      <c r="A230" s="356">
        <f>IF('Форма 2.8'!$G$25="",1,0)</f>
        <v>0</v>
      </c>
    </row>
    <row r="231" spans="1:1" x14ac:dyDescent="0.2">
      <c r="A231" s="356">
        <f>IF('Форма 2.8'!$H$25="",1,0)</f>
        <v>0</v>
      </c>
    </row>
    <row r="232" spans="1:1" x14ac:dyDescent="0.2">
      <c r="A232" s="356">
        <f>IF('Форма 2.8'!$I$25="",1,0)</f>
        <v>0</v>
      </c>
    </row>
    <row r="233" spans="1:1" x14ac:dyDescent="0.2">
      <c r="A233" s="356">
        <f>IF('Форма 2.8'!$J$25="",1,0)</f>
        <v>0</v>
      </c>
    </row>
    <row r="234" spans="1:1" x14ac:dyDescent="0.2">
      <c r="A234" s="356">
        <f>IF('Форма 2.8'!$G$26="",1,0)</f>
        <v>0</v>
      </c>
    </row>
    <row r="235" spans="1:1" x14ac:dyDescent="0.2">
      <c r="A235" s="356">
        <f>IF('Форма 2.8'!$H$26="",1,0)</f>
        <v>0</v>
      </c>
    </row>
    <row r="236" spans="1:1" x14ac:dyDescent="0.2">
      <c r="A236" s="356">
        <f>IF('Форма 2.8'!$I$26="",1,0)</f>
        <v>0</v>
      </c>
    </row>
    <row r="237" spans="1:1" x14ac:dyDescent="0.2">
      <c r="A237" s="356">
        <f>IF('Форма 2.8'!$J$26="",1,0)</f>
        <v>0</v>
      </c>
    </row>
    <row r="238" spans="1:1" x14ac:dyDescent="0.2">
      <c r="A238" s="356">
        <f>IF('Форма 2.8'!$G$27="",1,0)</f>
        <v>0</v>
      </c>
    </row>
    <row r="239" spans="1:1" x14ac:dyDescent="0.2">
      <c r="A239" s="356">
        <f>IF('Форма 2.8'!$H$27="",1,0)</f>
        <v>0</v>
      </c>
    </row>
    <row r="240" spans="1:1" x14ac:dyDescent="0.2">
      <c r="A240" s="356">
        <f>IF('Форма 2.8'!$I$27="",1,0)</f>
        <v>0</v>
      </c>
    </row>
    <row r="241" spans="1:1" x14ac:dyDescent="0.2">
      <c r="A241" s="356">
        <f>IF('Форма 2.8'!$J$27="",1,0)</f>
        <v>0</v>
      </c>
    </row>
    <row r="242" spans="1:1" x14ac:dyDescent="0.2">
      <c r="A242" s="356">
        <f>IF('Форма 2.8'!$G$28="",1,0)</f>
        <v>0</v>
      </c>
    </row>
    <row r="243" spans="1:1" x14ac:dyDescent="0.2">
      <c r="A243" s="356">
        <f>IF('Форма 2.8'!$H$28="",1,0)</f>
        <v>0</v>
      </c>
    </row>
    <row r="244" spans="1:1" x14ac:dyDescent="0.2">
      <c r="A244" s="356">
        <f>IF('Форма 2.8'!$I$28="",1,0)</f>
        <v>0</v>
      </c>
    </row>
    <row r="245" spans="1:1" x14ac:dyDescent="0.2">
      <c r="A245" s="356">
        <f>IF('Форма 2.8'!$J$28="",1,0)</f>
        <v>0</v>
      </c>
    </row>
    <row r="246" spans="1:1" x14ac:dyDescent="0.2">
      <c r="A246" s="356">
        <f>IF('Форма 2.8'!$G$29="",1,0)</f>
        <v>0</v>
      </c>
    </row>
    <row r="247" spans="1:1" x14ac:dyDescent="0.2">
      <c r="A247" s="356">
        <f>IF('Форма 2.8'!$H$29="",1,0)</f>
        <v>0</v>
      </c>
    </row>
    <row r="248" spans="1:1" x14ac:dyDescent="0.2">
      <c r="A248" s="356">
        <f>IF('Форма 2.8'!$I$29="",1,0)</f>
        <v>0</v>
      </c>
    </row>
    <row r="249" spans="1:1" x14ac:dyDescent="0.2">
      <c r="A249" s="356">
        <f>IF('Форма 2.8'!$J$29="",1,0)</f>
        <v>0</v>
      </c>
    </row>
    <row r="250" spans="1:1" x14ac:dyDescent="0.2">
      <c r="A250" s="356">
        <f>IF('Форма 2.8'!$G$30="",1,0)</f>
        <v>0</v>
      </c>
    </row>
    <row r="251" spans="1:1" x14ac:dyDescent="0.2">
      <c r="A251" s="356">
        <f>IF('Форма 2.8'!$H$30="",1,0)</f>
        <v>0</v>
      </c>
    </row>
    <row r="252" spans="1:1" x14ac:dyDescent="0.2">
      <c r="A252" s="356">
        <f>IF('Форма 2.8'!$I$30="",1,0)</f>
        <v>0</v>
      </c>
    </row>
    <row r="253" spans="1:1" x14ac:dyDescent="0.2">
      <c r="A253" s="356">
        <f>IF('Форма 2.8'!$J$30="",1,0)</f>
        <v>0</v>
      </c>
    </row>
    <row r="254" spans="1:1" x14ac:dyDescent="0.2">
      <c r="A254" s="356">
        <f>IF('Форма 2.8'!$G$31="",1,0)</f>
        <v>0</v>
      </c>
    </row>
    <row r="255" spans="1:1" x14ac:dyDescent="0.2">
      <c r="A255" s="356">
        <f>IF('Форма 2.8'!$H$31="",1,0)</f>
        <v>0</v>
      </c>
    </row>
    <row r="256" spans="1:1" x14ac:dyDescent="0.2">
      <c r="A256" s="356">
        <f>IF('Форма 2.8'!$I$31="",1,0)</f>
        <v>0</v>
      </c>
    </row>
    <row r="257" spans="1:1" x14ac:dyDescent="0.2">
      <c r="A257" s="356">
        <f>IF('Форма 2.8'!$J$31="",1,0)</f>
        <v>0</v>
      </c>
    </row>
    <row r="258" spans="1:1" x14ac:dyDescent="0.2">
      <c r="A258" s="356">
        <f>IF('Форма 2.8'!$G$32="",1,0)</f>
        <v>0</v>
      </c>
    </row>
    <row r="259" spans="1:1" x14ac:dyDescent="0.2">
      <c r="A259" s="356">
        <f>IF('Форма 2.8'!$H$32="",1,0)</f>
        <v>0</v>
      </c>
    </row>
    <row r="260" spans="1:1" x14ac:dyDescent="0.2">
      <c r="A260" s="356">
        <f>IF('Форма 2.8'!$I$32="",1,0)</f>
        <v>0</v>
      </c>
    </row>
    <row r="261" spans="1:1" x14ac:dyDescent="0.2">
      <c r="A261" s="356">
        <f>IF('Форма 2.8'!$J$32="",1,0)</f>
        <v>0</v>
      </c>
    </row>
    <row r="262" spans="1:1" x14ac:dyDescent="0.2">
      <c r="A262" s="356">
        <f>IF('Форма 2.8'!$G$33="",1,0)</f>
        <v>0</v>
      </c>
    </row>
    <row r="263" spans="1:1" x14ac:dyDescent="0.2">
      <c r="A263" s="356">
        <f>IF('Форма 2.8'!$H$33="",1,0)</f>
        <v>0</v>
      </c>
    </row>
    <row r="264" spans="1:1" x14ac:dyDescent="0.2">
      <c r="A264" s="356">
        <f>IF('Форма 2.8'!$I$33="",1,0)</f>
        <v>0</v>
      </c>
    </row>
    <row r="265" spans="1:1" x14ac:dyDescent="0.2">
      <c r="A265" s="356">
        <f>IF('Форма 2.8'!$J$33="",1,0)</f>
        <v>0</v>
      </c>
    </row>
    <row r="266" spans="1:1" x14ac:dyDescent="0.2">
      <c r="A266" s="356">
        <f>IF('Форма 2.8'!$G$34="",1,0)</f>
        <v>0</v>
      </c>
    </row>
    <row r="267" spans="1:1" x14ac:dyDescent="0.2">
      <c r="A267" s="356">
        <f>IF('Форма 2.8'!$H$34="",1,0)</f>
        <v>0</v>
      </c>
    </row>
    <row r="268" spans="1:1" x14ac:dyDescent="0.2">
      <c r="A268" s="356">
        <f>IF('Форма 2.8'!$I$34="",1,0)</f>
        <v>0</v>
      </c>
    </row>
    <row r="269" spans="1:1" x14ac:dyDescent="0.2">
      <c r="A269" s="356">
        <f>IF('Форма 2.8'!$J$34="",1,0)</f>
        <v>0</v>
      </c>
    </row>
    <row r="270" spans="1:1" x14ac:dyDescent="0.2">
      <c r="A270" s="356">
        <f>IF('Форма 2.8'!$G$35="",1,0)</f>
        <v>0</v>
      </c>
    </row>
    <row r="271" spans="1:1" x14ac:dyDescent="0.2">
      <c r="A271" s="356">
        <f>IF('Форма 2.8'!$H$35="",1,0)</f>
        <v>0</v>
      </c>
    </row>
    <row r="272" spans="1:1" x14ac:dyDescent="0.2">
      <c r="A272" s="356">
        <f>IF('Форма 2.8'!$I$35="",1,0)</f>
        <v>0</v>
      </c>
    </row>
    <row r="273" spans="1:1" x14ac:dyDescent="0.2">
      <c r="A273" s="356">
        <f>IF('Форма 2.8'!$J$35="",1,0)</f>
        <v>0</v>
      </c>
    </row>
    <row r="274" spans="1:1" x14ac:dyDescent="0.2">
      <c r="A274" s="356">
        <f>IF('Форма 2.8'!$G$36="",1,0)</f>
        <v>0</v>
      </c>
    </row>
    <row r="275" spans="1:1" x14ac:dyDescent="0.2">
      <c r="A275" s="356">
        <f>IF('Форма 2.8'!$H$36="",1,0)</f>
        <v>0</v>
      </c>
    </row>
    <row r="276" spans="1:1" x14ac:dyDescent="0.2">
      <c r="A276" s="356">
        <f>IF('Форма 2.8'!$I$36="",1,0)</f>
        <v>0</v>
      </c>
    </row>
    <row r="277" spans="1:1" x14ac:dyDescent="0.2">
      <c r="A277" s="356">
        <f>IF('Форма 2.8'!$J$36="",1,0)</f>
        <v>0</v>
      </c>
    </row>
    <row r="278" spans="1:1" x14ac:dyDescent="0.2">
      <c r="A278" s="356">
        <f>IF('Форма 2.8'!$G$37="",1,0)</f>
        <v>0</v>
      </c>
    </row>
    <row r="279" spans="1:1" x14ac:dyDescent="0.2">
      <c r="A279" s="356">
        <f>IF('Форма 2.8'!$H$37="",1,0)</f>
        <v>0</v>
      </c>
    </row>
    <row r="280" spans="1:1" x14ac:dyDescent="0.2">
      <c r="A280" s="356">
        <f>IF('Форма 2.8'!$I$37="",1,0)</f>
        <v>0</v>
      </c>
    </row>
    <row r="281" spans="1:1" x14ac:dyDescent="0.2">
      <c r="A281" s="356">
        <f>IF('Форма 2.8'!$J$37="",1,0)</f>
        <v>0</v>
      </c>
    </row>
    <row r="282" spans="1:1" x14ac:dyDescent="0.2">
      <c r="A282" s="356">
        <f>IF('Форма 2.8'!$G$38="",1,0)</f>
        <v>0</v>
      </c>
    </row>
    <row r="283" spans="1:1" x14ac:dyDescent="0.2">
      <c r="A283" s="356">
        <f>IF('Форма 2.8'!$H$38="",1,0)</f>
        <v>0</v>
      </c>
    </row>
    <row r="284" spans="1:1" x14ac:dyDescent="0.2">
      <c r="A284" s="356">
        <f>IF('Форма 2.8'!$I$38="",1,0)</f>
        <v>0</v>
      </c>
    </row>
    <row r="285" spans="1:1" x14ac:dyDescent="0.2">
      <c r="A285" s="356">
        <f>IF('Форма 2.8'!$J$38="",1,0)</f>
        <v>0</v>
      </c>
    </row>
    <row r="286" spans="1:1" x14ac:dyDescent="0.2">
      <c r="A286" s="356">
        <f>IF('Форма 2.8'!$G$39="",1,0)</f>
        <v>0</v>
      </c>
    </row>
    <row r="287" spans="1:1" x14ac:dyDescent="0.2">
      <c r="A287" s="356">
        <f>IF('Форма 2.8'!$H$39="",1,0)</f>
        <v>0</v>
      </c>
    </row>
    <row r="288" spans="1:1" x14ac:dyDescent="0.2">
      <c r="A288" s="356">
        <f>IF('Форма 2.8'!$I$39="",1,0)</f>
        <v>0</v>
      </c>
    </row>
    <row r="289" spans="1:1" x14ac:dyDescent="0.2">
      <c r="A289" s="356">
        <f>IF('Форма 2.8'!$J$39="",1,0)</f>
        <v>0</v>
      </c>
    </row>
    <row r="290" spans="1:1" x14ac:dyDescent="0.2">
      <c r="A290" s="356">
        <f>IF('Форма 2.8'!$G$11="",1,0)</f>
        <v>0</v>
      </c>
    </row>
    <row r="291" spans="1:1" x14ac:dyDescent="0.2">
      <c r="A291" s="356">
        <f>IF('Форма 2.9'!$I$11="",1,0)</f>
        <v>0</v>
      </c>
    </row>
    <row r="292" spans="1:1" x14ac:dyDescent="0.2">
      <c r="A292" s="356">
        <f>IF('Форма 2.9'!$I$12="",1,0)</f>
        <v>0</v>
      </c>
    </row>
    <row r="293" spans="1:1" x14ac:dyDescent="0.2">
      <c r="A293" s="356">
        <f>IF('Форма 2.9'!$I$13="",1,0)</f>
        <v>0</v>
      </c>
    </row>
    <row r="294" spans="1:1" x14ac:dyDescent="0.2">
      <c r="A294" s="356">
        <f>IF('Форма 2.9'!$I$15="",1,0)</f>
        <v>0</v>
      </c>
    </row>
    <row r="295" spans="1:1" x14ac:dyDescent="0.2">
      <c r="A295" s="356">
        <f>IF('Форма 2.9'!$I$16="",1,0)</f>
        <v>0</v>
      </c>
    </row>
    <row r="296" spans="1:1" x14ac:dyDescent="0.2">
      <c r="A296" s="356">
        <f>IF('Форма 2.9'!$I$17="",1,0)</f>
        <v>0</v>
      </c>
    </row>
    <row r="297" spans="1:1" x14ac:dyDescent="0.2">
      <c r="A297" s="356">
        <f>IF('Форма 2.9'!$I$18="",1,0)</f>
        <v>0</v>
      </c>
    </row>
    <row r="298" spans="1:1" x14ac:dyDescent="0.2">
      <c r="A298" s="356">
        <f>IF('Форма 2.9'!$G$23="",1,0)</f>
        <v>0</v>
      </c>
    </row>
    <row r="299" spans="1:1" x14ac:dyDescent="0.2">
      <c r="A299" s="356">
        <f>IF('Форма 2.9'!$G$24="",1,0)</f>
        <v>0</v>
      </c>
    </row>
    <row r="300" spans="1:1" x14ac:dyDescent="0.2">
      <c r="A300" s="356">
        <f>IF('Форма 2.9'!$I$24="",1,0)</f>
        <v>0</v>
      </c>
    </row>
    <row r="301" spans="1:1" x14ac:dyDescent="0.2">
      <c r="A301" s="356">
        <f>IF('Форма 2.9'!$G$98="",1,0)</f>
        <v>0</v>
      </c>
    </row>
    <row r="302" spans="1:1" x14ac:dyDescent="0.2">
      <c r="A302" s="356">
        <f>IF('Форма 2.9'!$I$99="",1,0)</f>
        <v>0</v>
      </c>
    </row>
    <row r="303" spans="1:1" x14ac:dyDescent="0.2">
      <c r="A303" s="356">
        <f>IF('Форма 2.9'!$I$100="",1,0)</f>
        <v>0</v>
      </c>
    </row>
    <row r="304" spans="1:1" x14ac:dyDescent="0.2">
      <c r="A304" s="356">
        <f>IF('Форма 2.9'!$I$101="",1,0)</f>
        <v>0</v>
      </c>
    </row>
    <row r="305" spans="1:1" x14ac:dyDescent="0.2">
      <c r="A305" s="356">
        <f>IF('Форма 2.9'!$I$102="",1,0)</f>
        <v>0</v>
      </c>
    </row>
    <row r="306" spans="1:1" x14ac:dyDescent="0.2">
      <c r="A306" s="356">
        <f>IF('Форма 2.7.1'!$E$45="",1,0)</f>
        <v>0</v>
      </c>
    </row>
    <row r="307" spans="1:1" x14ac:dyDescent="0.2">
      <c r="A307" s="356">
        <f>IF('Форма 2.7.1'!$E$46="",1,0)</f>
        <v>0</v>
      </c>
    </row>
    <row r="308" spans="1:1" x14ac:dyDescent="0.2">
      <c r="A308" s="356">
        <f>IF('Форма 2.7.1'!$E$47="",1,0)</f>
        <v>0</v>
      </c>
    </row>
    <row r="309" spans="1:1" x14ac:dyDescent="0.2">
      <c r="A309" s="356">
        <f>IF('Форма 2.7.1'!$E$48="",1,0)</f>
        <v>0</v>
      </c>
    </row>
    <row r="310" spans="1:1" x14ac:dyDescent="0.2">
      <c r="A310" s="356">
        <f>IF('Форма 2.7.1'!$E$49="",1,0)</f>
        <v>0</v>
      </c>
    </row>
    <row r="311" spans="1:1" x14ac:dyDescent="0.2">
      <c r="A311" s="356">
        <f>IF('Форма 2.7.1'!$E$50="",1,0)</f>
        <v>0</v>
      </c>
    </row>
    <row r="312" spans="1:1" x14ac:dyDescent="0.2">
      <c r="A312" s="356">
        <f>IF('Форма 2.7.1'!$E$51="",1,0)</f>
        <v>0</v>
      </c>
    </row>
    <row r="313" spans="1:1" x14ac:dyDescent="0.2">
      <c r="A313" s="356">
        <f>IF('Форма 2.7.1'!$E$52="",1,0)</f>
        <v>0</v>
      </c>
    </row>
    <row r="314" spans="1:1" x14ac:dyDescent="0.2">
      <c r="A314" s="356">
        <f>IF('Форма 2.7.1'!$E$53="",1,0)</f>
        <v>0</v>
      </c>
    </row>
    <row r="315" spans="1:1" x14ac:dyDescent="0.2">
      <c r="A315" s="356">
        <f>IF('Форма 2.7.1'!$E$54="",1,0)</f>
        <v>0</v>
      </c>
    </row>
    <row r="316" spans="1:1" x14ac:dyDescent="0.2">
      <c r="A316" s="356">
        <f>IF('Форма 2.7.1'!$E$55="",1,0)</f>
        <v>0</v>
      </c>
    </row>
    <row r="317" spans="1:1" x14ac:dyDescent="0.2">
      <c r="A317" s="356">
        <f>IF('Форма 2.7.1'!$E$56="",1,0)</f>
        <v>0</v>
      </c>
    </row>
    <row r="318" spans="1:1" x14ac:dyDescent="0.2">
      <c r="A318" s="356">
        <f>IF('Форма 2.9'!$G$25="",1,0)</f>
        <v>0</v>
      </c>
    </row>
    <row r="319" spans="1:1" x14ac:dyDescent="0.2">
      <c r="A319" s="356">
        <f>IF('Форма 2.9'!$I$25="",1,0)</f>
        <v>0</v>
      </c>
    </row>
    <row r="320" spans="1:1" x14ac:dyDescent="0.2">
      <c r="A320" s="356">
        <f>IF('Форма 2.9'!$G$26="",1,0)</f>
        <v>0</v>
      </c>
    </row>
    <row r="321" spans="1:1" x14ac:dyDescent="0.2">
      <c r="A321" s="356">
        <f>IF('Форма 2.9'!$I$26="",1,0)</f>
        <v>0</v>
      </c>
    </row>
    <row r="322" spans="1:1" x14ac:dyDescent="0.2">
      <c r="A322" s="356">
        <f>IF('Форма 2.9'!$G$27="",1,0)</f>
        <v>0</v>
      </c>
    </row>
    <row r="323" spans="1:1" x14ac:dyDescent="0.2">
      <c r="A323" s="356">
        <f>IF('Форма 2.9'!$I$27="",1,0)</f>
        <v>0</v>
      </c>
    </row>
    <row r="324" spans="1:1" x14ac:dyDescent="0.2">
      <c r="A324" s="356">
        <f>IF('Форма 2.9'!$G$28="",1,0)</f>
        <v>0</v>
      </c>
    </row>
    <row r="325" spans="1:1" x14ac:dyDescent="0.2">
      <c r="A325" s="356">
        <f>IF('Форма 2.9'!$I$28="",1,0)</f>
        <v>0</v>
      </c>
    </row>
    <row r="326" spans="1:1" x14ac:dyDescent="0.2">
      <c r="A326" s="356">
        <f>IF('Форма 2.9'!$K$17="",1,0)</f>
        <v>0</v>
      </c>
    </row>
    <row r="327" spans="1:1" x14ac:dyDescent="0.2">
      <c r="A327" s="356">
        <f>IF('Форма 2.9'!$K$18="",1,0)</f>
        <v>0</v>
      </c>
    </row>
    <row r="328" spans="1:1" x14ac:dyDescent="0.2">
      <c r="A328" s="356">
        <f>IF('Форма 2.9'!$K$99="",1,0)</f>
        <v>0</v>
      </c>
    </row>
    <row r="329" spans="1:1" x14ac:dyDescent="0.2">
      <c r="A329" s="356">
        <f>IF('Форма 2.9'!$K$100="",1,0)</f>
        <v>0</v>
      </c>
    </row>
    <row r="330" spans="1:1" x14ac:dyDescent="0.2">
      <c r="A330" s="356">
        <f>IF('Форма 2.9'!$K$101="",1,0)</f>
        <v>0</v>
      </c>
    </row>
    <row r="331" spans="1:1" x14ac:dyDescent="0.2">
      <c r="A331" s="356">
        <f>IF('Форма 2.9'!$K$102="",1,0)</f>
        <v>0</v>
      </c>
    </row>
    <row r="332" spans="1:1" x14ac:dyDescent="0.2">
      <c r="A332" s="356">
        <f>IF('Форма 2.9'!$K$11="",1,0)</f>
        <v>0</v>
      </c>
    </row>
    <row r="333" spans="1:1" x14ac:dyDescent="0.2">
      <c r="A333" s="356">
        <f>IF('Форма 2.9'!$L$17="",1,0)</f>
        <v>0</v>
      </c>
    </row>
    <row r="334" spans="1:1" x14ac:dyDescent="0.2">
      <c r="A334" s="356">
        <f>IF('Форма 2.9'!$L$18="",1,0)</f>
        <v>0</v>
      </c>
    </row>
    <row r="335" spans="1:1" x14ac:dyDescent="0.2">
      <c r="A335" s="356">
        <f>IF('Форма 2.9'!$L$99="",1,0)</f>
        <v>0</v>
      </c>
    </row>
    <row r="336" spans="1:1" x14ac:dyDescent="0.2">
      <c r="A336" s="356">
        <f>IF('Форма 2.9'!$L$100="",1,0)</f>
        <v>0</v>
      </c>
    </row>
    <row r="337" spans="1:1" x14ac:dyDescent="0.2">
      <c r="A337" s="356">
        <f>IF('Форма 2.9'!$L$101="",1,0)</f>
        <v>0</v>
      </c>
    </row>
    <row r="338" spans="1:1" x14ac:dyDescent="0.2">
      <c r="A338" s="356">
        <f>IF('Форма 2.9'!$L$102="",1,0)</f>
        <v>0</v>
      </c>
    </row>
    <row r="339" spans="1:1" x14ac:dyDescent="0.2">
      <c r="A339" s="356">
        <f>IF('Форма 2.9'!$L$11="",1,0)</f>
        <v>0</v>
      </c>
    </row>
    <row r="340" spans="1:1" x14ac:dyDescent="0.2">
      <c r="A340" s="356">
        <f>IF('Форма 2.9'!$M$17="",1,0)</f>
        <v>0</v>
      </c>
    </row>
    <row r="341" spans="1:1" x14ac:dyDescent="0.2">
      <c r="A341" s="356">
        <f>IF('Форма 2.9'!$M$18="",1,0)</f>
        <v>0</v>
      </c>
    </row>
    <row r="342" spans="1:1" x14ac:dyDescent="0.2">
      <c r="A342" s="356">
        <f>IF('Форма 2.9'!$M$99="",1,0)</f>
        <v>0</v>
      </c>
    </row>
    <row r="343" spans="1:1" x14ac:dyDescent="0.2">
      <c r="A343" s="356">
        <f>IF('Форма 2.9'!$M$100="",1,0)</f>
        <v>0</v>
      </c>
    </row>
    <row r="344" spans="1:1" x14ac:dyDescent="0.2">
      <c r="A344" s="356">
        <f>IF('Форма 2.9'!$M$101="",1,0)</f>
        <v>0</v>
      </c>
    </row>
    <row r="345" spans="1:1" x14ac:dyDescent="0.2">
      <c r="A345" s="356">
        <f>IF('Форма 2.9'!$M$102="",1,0)</f>
        <v>0</v>
      </c>
    </row>
    <row r="346" spans="1:1" x14ac:dyDescent="0.2">
      <c r="A346" s="356">
        <f>IF('Форма 2.9'!$M$11="",1,0)</f>
        <v>0</v>
      </c>
    </row>
    <row r="347" spans="1:1" x14ac:dyDescent="0.2">
      <c r="A347" s="356">
        <f>IF('Форма 2.9'!$N$17="",1,0)</f>
        <v>0</v>
      </c>
    </row>
    <row r="348" spans="1:1" x14ac:dyDescent="0.2">
      <c r="A348" s="356">
        <f>IF('Форма 2.9'!$N$18="",1,0)</f>
        <v>0</v>
      </c>
    </row>
    <row r="349" spans="1:1" x14ac:dyDescent="0.2">
      <c r="A349" s="356">
        <f>IF('Форма 2.9'!$N$99="",1,0)</f>
        <v>0</v>
      </c>
    </row>
    <row r="350" spans="1:1" x14ac:dyDescent="0.2">
      <c r="A350" s="356">
        <f>IF('Форма 2.9'!$N$100="",1,0)</f>
        <v>0</v>
      </c>
    </row>
    <row r="351" spans="1:1" x14ac:dyDescent="0.2">
      <c r="A351" s="356">
        <f>IF('Форма 2.9'!$N$101="",1,0)</f>
        <v>0</v>
      </c>
    </row>
    <row r="352" spans="1:1" x14ac:dyDescent="0.2">
      <c r="A352" s="356">
        <f>IF('Форма 2.9'!$N$102="",1,0)</f>
        <v>0</v>
      </c>
    </row>
    <row r="353" spans="1:1" x14ac:dyDescent="0.2">
      <c r="A353" s="356">
        <f>IF('Форма 2.9'!$N$11="",1,0)</f>
        <v>0</v>
      </c>
    </row>
    <row r="354" spans="1:1" x14ac:dyDescent="0.2">
      <c r="A354" s="356">
        <f>IF('Форма 2.9'!$O$17="",1,0)</f>
        <v>0</v>
      </c>
    </row>
    <row r="355" spans="1:1" x14ac:dyDescent="0.2">
      <c r="A355" s="356">
        <f>IF('Форма 2.9'!$O$18="",1,0)</f>
        <v>0</v>
      </c>
    </row>
    <row r="356" spans="1:1" x14ac:dyDescent="0.2">
      <c r="A356" s="356">
        <f>IF('Форма 2.9'!$O$99="",1,0)</f>
        <v>0</v>
      </c>
    </row>
    <row r="357" spans="1:1" x14ac:dyDescent="0.2">
      <c r="A357" s="356">
        <f>IF('Форма 2.9'!$O$100="",1,0)</f>
        <v>0</v>
      </c>
    </row>
    <row r="358" spans="1:1" x14ac:dyDescent="0.2">
      <c r="A358" s="356">
        <f>IF('Форма 2.9'!$O$101="",1,0)</f>
        <v>0</v>
      </c>
    </row>
    <row r="359" spans="1:1" x14ac:dyDescent="0.2">
      <c r="A359" s="356">
        <f>IF('Форма 2.9'!$O$102="",1,0)</f>
        <v>0</v>
      </c>
    </row>
    <row r="360" spans="1:1" x14ac:dyDescent="0.2">
      <c r="A360" s="356">
        <f>IF('Форма 2.9'!$O$11="",1,0)</f>
        <v>0</v>
      </c>
    </row>
    <row r="361" spans="1:1" x14ac:dyDescent="0.2">
      <c r="A361" s="356">
        <f>IF('Форма 2.9'!$P$17="",1,0)</f>
        <v>0</v>
      </c>
    </row>
    <row r="362" spans="1:1" x14ac:dyDescent="0.2">
      <c r="A362" s="356">
        <f>IF('Форма 2.9'!$P$18="",1,0)</f>
        <v>0</v>
      </c>
    </row>
    <row r="363" spans="1:1" x14ac:dyDescent="0.2">
      <c r="A363" s="356">
        <f>IF('Форма 2.9'!$P$99="",1,0)</f>
        <v>0</v>
      </c>
    </row>
    <row r="364" spans="1:1" x14ac:dyDescent="0.2">
      <c r="A364" s="356">
        <f>IF('Форма 2.9'!$P$100="",1,0)</f>
        <v>0</v>
      </c>
    </row>
    <row r="365" spans="1:1" x14ac:dyDescent="0.2">
      <c r="A365" s="356">
        <f>IF('Форма 2.9'!$P$101="",1,0)</f>
        <v>0</v>
      </c>
    </row>
    <row r="366" spans="1:1" x14ac:dyDescent="0.2">
      <c r="A366" s="356">
        <f>IF('Форма 2.9'!$P$102="",1,0)</f>
        <v>0</v>
      </c>
    </row>
    <row r="367" spans="1:1" x14ac:dyDescent="0.2">
      <c r="A367" s="356">
        <f>IF('Форма 2.9'!$P$11="",1,0)</f>
        <v>0</v>
      </c>
    </row>
    <row r="368" spans="1:1" x14ac:dyDescent="0.2">
      <c r="A368" s="356">
        <f>IF('Форма 2.9'!$Q$17="",1,0)</f>
        <v>0</v>
      </c>
    </row>
    <row r="369" spans="1:1" x14ac:dyDescent="0.2">
      <c r="A369" s="356">
        <f>IF('Форма 2.9'!$Q$18="",1,0)</f>
        <v>0</v>
      </c>
    </row>
    <row r="370" spans="1:1" x14ac:dyDescent="0.2">
      <c r="A370" s="356">
        <f>IF('Форма 2.9'!$Q$99="",1,0)</f>
        <v>0</v>
      </c>
    </row>
    <row r="371" spans="1:1" x14ac:dyDescent="0.2">
      <c r="A371" s="356">
        <f>IF('Форма 2.9'!$Q$100="",1,0)</f>
        <v>0</v>
      </c>
    </row>
    <row r="372" spans="1:1" x14ac:dyDescent="0.2">
      <c r="A372" s="356">
        <f>IF('Форма 2.9'!$Q$101="",1,0)</f>
        <v>0</v>
      </c>
    </row>
    <row r="373" spans="1:1" x14ac:dyDescent="0.2">
      <c r="A373" s="356">
        <f>IF('Форма 2.9'!$Q$102="",1,0)</f>
        <v>0</v>
      </c>
    </row>
    <row r="374" spans="1:1" x14ac:dyDescent="0.2">
      <c r="A374" s="356">
        <f>IF('Форма 2.9'!$Q$11="",1,0)</f>
        <v>0</v>
      </c>
    </row>
    <row r="375" spans="1:1" x14ac:dyDescent="0.2">
      <c r="A375" s="356">
        <f>IF('Форма 2.9'!$R$17="",1,0)</f>
        <v>0</v>
      </c>
    </row>
    <row r="376" spans="1:1" x14ac:dyDescent="0.2">
      <c r="A376" s="356">
        <f>IF('Форма 2.9'!$R$18="",1,0)</f>
        <v>0</v>
      </c>
    </row>
    <row r="377" spans="1:1" x14ac:dyDescent="0.2">
      <c r="A377" s="356">
        <f>IF('Форма 2.9'!$R$99="",1,0)</f>
        <v>0</v>
      </c>
    </row>
    <row r="378" spans="1:1" x14ac:dyDescent="0.2">
      <c r="A378" s="356">
        <f>IF('Форма 2.9'!$R$100="",1,0)</f>
        <v>0</v>
      </c>
    </row>
    <row r="379" spans="1:1" x14ac:dyDescent="0.2">
      <c r="A379" s="356">
        <f>IF('Форма 2.9'!$R$101="",1,0)</f>
        <v>0</v>
      </c>
    </row>
    <row r="380" spans="1:1" x14ac:dyDescent="0.2">
      <c r="A380" s="356">
        <f>IF('Форма 2.9'!$R$102="",1,0)</f>
        <v>0</v>
      </c>
    </row>
    <row r="381" spans="1:1" x14ac:dyDescent="0.2">
      <c r="A381" s="356">
        <f>IF('Форма 2.9'!$R$11="",1,0)</f>
        <v>0</v>
      </c>
    </row>
    <row r="382" spans="1:1" x14ac:dyDescent="0.2">
      <c r="A382" s="356">
        <f>IF('Форма 2.9'!$S$17="",1,0)</f>
        <v>0</v>
      </c>
    </row>
    <row r="383" spans="1:1" x14ac:dyDescent="0.2">
      <c r="A383" s="356">
        <f>IF('Форма 2.9'!$S$18="",1,0)</f>
        <v>0</v>
      </c>
    </row>
    <row r="384" spans="1:1" x14ac:dyDescent="0.2">
      <c r="A384" s="356">
        <f>IF('Форма 2.9'!$S$99="",1,0)</f>
        <v>0</v>
      </c>
    </row>
    <row r="385" spans="1:1" x14ac:dyDescent="0.2">
      <c r="A385" s="356">
        <f>IF('Форма 2.9'!$S$100="",1,0)</f>
        <v>0</v>
      </c>
    </row>
    <row r="386" spans="1:1" x14ac:dyDescent="0.2">
      <c r="A386" s="356">
        <f>IF('Форма 2.9'!$S$101="",1,0)</f>
        <v>0</v>
      </c>
    </row>
    <row r="387" spans="1:1" x14ac:dyDescent="0.2">
      <c r="A387" s="356">
        <f>IF('Форма 2.9'!$S$102="",1,0)</f>
        <v>0</v>
      </c>
    </row>
    <row r="388" spans="1:1" x14ac:dyDescent="0.2">
      <c r="A388" s="356">
        <f>IF('Форма 2.9'!$S$11="",1,0)</f>
        <v>0</v>
      </c>
    </row>
    <row r="389" spans="1:1" x14ac:dyDescent="0.2">
      <c r="A389" s="356">
        <f>IF('Форма 2.9'!$T$17="",1,0)</f>
        <v>0</v>
      </c>
    </row>
    <row r="390" spans="1:1" x14ac:dyDescent="0.2">
      <c r="A390" s="356">
        <f>IF('Форма 2.9'!$T$18="",1,0)</f>
        <v>0</v>
      </c>
    </row>
    <row r="391" spans="1:1" x14ac:dyDescent="0.2">
      <c r="A391" s="356">
        <f>IF('Форма 2.9'!$T$99="",1,0)</f>
        <v>0</v>
      </c>
    </row>
    <row r="392" spans="1:1" x14ac:dyDescent="0.2">
      <c r="A392" s="356">
        <f>IF('Форма 2.9'!$T$100="",1,0)</f>
        <v>0</v>
      </c>
    </row>
    <row r="393" spans="1:1" x14ac:dyDescent="0.2">
      <c r="A393" s="356">
        <f>IF('Форма 2.9'!$T$101="",1,0)</f>
        <v>0</v>
      </c>
    </row>
    <row r="394" spans="1:1" x14ac:dyDescent="0.2">
      <c r="A394" s="356">
        <f>IF('Форма 2.9'!$T$102="",1,0)</f>
        <v>0</v>
      </c>
    </row>
    <row r="395" spans="1:1" x14ac:dyDescent="0.2">
      <c r="A395" s="356">
        <f>IF('Форма 2.9'!$T$11="",1,0)</f>
        <v>0</v>
      </c>
    </row>
    <row r="396" spans="1:1" x14ac:dyDescent="0.2">
      <c r="A396" s="356">
        <f>IF('Форма 2.9'!$U$17="",1,0)</f>
        <v>0</v>
      </c>
    </row>
    <row r="397" spans="1:1" x14ac:dyDescent="0.2">
      <c r="A397" s="356">
        <f>IF('Форма 2.9'!$U$18="",1,0)</f>
        <v>0</v>
      </c>
    </row>
    <row r="398" spans="1:1" x14ac:dyDescent="0.2">
      <c r="A398" s="356">
        <f>IF('Форма 2.9'!$U$99="",1,0)</f>
        <v>0</v>
      </c>
    </row>
    <row r="399" spans="1:1" x14ac:dyDescent="0.2">
      <c r="A399" s="356">
        <f>IF('Форма 2.9'!$U$100="",1,0)</f>
        <v>0</v>
      </c>
    </row>
    <row r="400" spans="1:1" x14ac:dyDescent="0.2">
      <c r="A400" s="356">
        <f>IF('Форма 2.9'!$U$101="",1,0)</f>
        <v>0</v>
      </c>
    </row>
    <row r="401" spans="1:1" x14ac:dyDescent="0.2">
      <c r="A401" s="356">
        <f>IF('Форма 2.9'!$U$102="",1,0)</f>
        <v>0</v>
      </c>
    </row>
    <row r="402" spans="1:1" x14ac:dyDescent="0.2">
      <c r="A402" s="356">
        <f>IF('Форма 2.9'!$U$11="",1,0)</f>
        <v>0</v>
      </c>
    </row>
    <row r="403" spans="1:1" x14ac:dyDescent="0.2">
      <c r="A403" s="356">
        <f>IF('Форма 2.9'!$V$17="",1,0)</f>
        <v>0</v>
      </c>
    </row>
    <row r="404" spans="1:1" x14ac:dyDescent="0.2">
      <c r="A404" s="356">
        <f>IF('Форма 2.9'!$V$18="",1,0)</f>
        <v>0</v>
      </c>
    </row>
    <row r="405" spans="1:1" x14ac:dyDescent="0.2">
      <c r="A405" s="356">
        <f>IF('Форма 2.9'!$V$99="",1,0)</f>
        <v>0</v>
      </c>
    </row>
    <row r="406" spans="1:1" x14ac:dyDescent="0.2">
      <c r="A406" s="356">
        <f>IF('Форма 2.9'!$V$100="",1,0)</f>
        <v>0</v>
      </c>
    </row>
    <row r="407" spans="1:1" x14ac:dyDescent="0.2">
      <c r="A407" s="356">
        <f>IF('Форма 2.9'!$V$101="",1,0)</f>
        <v>0</v>
      </c>
    </row>
    <row r="408" spans="1:1" x14ac:dyDescent="0.2">
      <c r="A408" s="356">
        <f>IF('Форма 2.9'!$V$102="",1,0)</f>
        <v>0</v>
      </c>
    </row>
    <row r="409" spans="1:1" x14ac:dyDescent="0.2">
      <c r="A409" s="356">
        <f>IF('Форма 2.9'!$V$11="",1,0)</f>
        <v>0</v>
      </c>
    </row>
    <row r="410" spans="1:1" x14ac:dyDescent="0.2">
      <c r="A410" s="356">
        <f>IF('Форма 2.9'!$W$17="",1,0)</f>
        <v>0</v>
      </c>
    </row>
    <row r="411" spans="1:1" x14ac:dyDescent="0.2">
      <c r="A411" s="356">
        <f>IF('Форма 2.9'!$W$18="",1,0)</f>
        <v>0</v>
      </c>
    </row>
    <row r="412" spans="1:1" x14ac:dyDescent="0.2">
      <c r="A412" s="356">
        <f>IF('Форма 2.9'!$W$99="",1,0)</f>
        <v>0</v>
      </c>
    </row>
    <row r="413" spans="1:1" x14ac:dyDescent="0.2">
      <c r="A413" s="356">
        <f>IF('Форма 2.9'!$W$100="",1,0)</f>
        <v>0</v>
      </c>
    </row>
    <row r="414" spans="1:1" x14ac:dyDescent="0.2">
      <c r="A414" s="356">
        <f>IF('Форма 2.9'!$W$101="",1,0)</f>
        <v>0</v>
      </c>
    </row>
    <row r="415" spans="1:1" x14ac:dyDescent="0.2">
      <c r="A415" s="356">
        <f>IF('Форма 2.9'!$W$102="",1,0)</f>
        <v>0</v>
      </c>
    </row>
    <row r="416" spans="1:1" x14ac:dyDescent="0.2">
      <c r="A416" s="356">
        <f>IF('Форма 2.9'!$W$11="",1,0)</f>
        <v>0</v>
      </c>
    </row>
    <row r="417" spans="1:1" x14ac:dyDescent="0.2">
      <c r="A417" s="356">
        <f>IF('Форма 2.9'!$X$17="",1,0)</f>
        <v>0</v>
      </c>
    </row>
    <row r="418" spans="1:1" x14ac:dyDescent="0.2">
      <c r="A418" s="356">
        <f>IF('Форма 2.9'!$X$18="",1,0)</f>
        <v>0</v>
      </c>
    </row>
    <row r="419" spans="1:1" x14ac:dyDescent="0.2">
      <c r="A419" s="356">
        <f>IF('Форма 2.9'!$X$99="",1,0)</f>
        <v>0</v>
      </c>
    </row>
    <row r="420" spans="1:1" x14ac:dyDescent="0.2">
      <c r="A420" s="356">
        <f>IF('Форма 2.9'!$X$100="",1,0)</f>
        <v>0</v>
      </c>
    </row>
    <row r="421" spans="1:1" x14ac:dyDescent="0.2">
      <c r="A421" s="356">
        <f>IF('Форма 2.9'!$X$101="",1,0)</f>
        <v>0</v>
      </c>
    </row>
    <row r="422" spans="1:1" x14ac:dyDescent="0.2">
      <c r="A422" s="356">
        <f>IF('Форма 2.9'!$X$102="",1,0)</f>
        <v>0</v>
      </c>
    </row>
    <row r="423" spans="1:1" x14ac:dyDescent="0.2">
      <c r="A423" s="356">
        <f>IF('Форма 2.9'!$X$11="",1,0)</f>
        <v>0</v>
      </c>
    </row>
    <row r="424" spans="1:1" x14ac:dyDescent="0.2">
      <c r="A424" s="356">
        <f>IF('Форма 2.9'!$Y$17="",1,0)</f>
        <v>0</v>
      </c>
    </row>
    <row r="425" spans="1:1" x14ac:dyDescent="0.2">
      <c r="A425" s="356">
        <f>IF('Форма 2.9'!$Y$18="",1,0)</f>
        <v>0</v>
      </c>
    </row>
    <row r="426" spans="1:1" x14ac:dyDescent="0.2">
      <c r="A426" s="356">
        <f>IF('Форма 2.9'!$Y$99="",1,0)</f>
        <v>0</v>
      </c>
    </row>
    <row r="427" spans="1:1" x14ac:dyDescent="0.2">
      <c r="A427" s="356">
        <f>IF('Форма 2.9'!$Y$100="",1,0)</f>
        <v>0</v>
      </c>
    </row>
    <row r="428" spans="1:1" x14ac:dyDescent="0.2">
      <c r="A428" s="356">
        <f>IF('Форма 2.9'!$Y$101="",1,0)</f>
        <v>0</v>
      </c>
    </row>
    <row r="429" spans="1:1" x14ac:dyDescent="0.2">
      <c r="A429" s="356">
        <f>IF('Форма 2.9'!$Y$102="",1,0)</f>
        <v>0</v>
      </c>
    </row>
    <row r="430" spans="1:1" x14ac:dyDescent="0.2">
      <c r="A430" s="356">
        <f>IF('Форма 2.9'!$Y$11="",1,0)</f>
        <v>0</v>
      </c>
    </row>
    <row r="431" spans="1:1" x14ac:dyDescent="0.2">
      <c r="A431" s="356">
        <f>IF('Форма 2.9'!$Z$17="",1,0)</f>
        <v>0</v>
      </c>
    </row>
    <row r="432" spans="1:1" x14ac:dyDescent="0.2">
      <c r="A432" s="356">
        <f>IF('Форма 2.9'!$Z$18="",1,0)</f>
        <v>0</v>
      </c>
    </row>
    <row r="433" spans="1:1" x14ac:dyDescent="0.2">
      <c r="A433" s="356">
        <f>IF('Форма 2.9'!$Z$99="",1,0)</f>
        <v>0</v>
      </c>
    </row>
    <row r="434" spans="1:1" x14ac:dyDescent="0.2">
      <c r="A434" s="356">
        <f>IF('Форма 2.9'!$Z$100="",1,0)</f>
        <v>0</v>
      </c>
    </row>
    <row r="435" spans="1:1" x14ac:dyDescent="0.2">
      <c r="A435" s="356">
        <f>IF('Форма 2.9'!$Z$101="",1,0)</f>
        <v>0</v>
      </c>
    </row>
    <row r="436" spans="1:1" x14ac:dyDescent="0.2">
      <c r="A436" s="356">
        <f>IF('Форма 2.9'!$Z$102="",1,0)</f>
        <v>0</v>
      </c>
    </row>
    <row r="437" spans="1:1" x14ac:dyDescent="0.2">
      <c r="A437" s="356">
        <f>IF('Форма 2.9'!$Z$11="",1,0)</f>
        <v>0</v>
      </c>
    </row>
    <row r="438" spans="1:1" x14ac:dyDescent="0.2">
      <c r="A438" s="356">
        <f>IF('Форма 2.9'!$AA$17="",1,0)</f>
        <v>0</v>
      </c>
    </row>
    <row r="439" spans="1:1" x14ac:dyDescent="0.2">
      <c r="A439" s="356">
        <f>IF('Форма 2.9'!$AA$18="",1,0)</f>
        <v>0</v>
      </c>
    </row>
    <row r="440" spans="1:1" x14ac:dyDescent="0.2">
      <c r="A440" s="356">
        <f>IF('Форма 2.9'!$AA$99="",1,0)</f>
        <v>0</v>
      </c>
    </row>
    <row r="441" spans="1:1" x14ac:dyDescent="0.2">
      <c r="A441" s="356">
        <f>IF('Форма 2.9'!$AA$100="",1,0)</f>
        <v>0</v>
      </c>
    </row>
    <row r="442" spans="1:1" x14ac:dyDescent="0.2">
      <c r="A442" s="356">
        <f>IF('Форма 2.9'!$AA$101="",1,0)</f>
        <v>0</v>
      </c>
    </row>
    <row r="443" spans="1:1" x14ac:dyDescent="0.2">
      <c r="A443" s="356">
        <f>IF('Форма 2.9'!$AA$102="",1,0)</f>
        <v>0</v>
      </c>
    </row>
    <row r="444" spans="1:1" x14ac:dyDescent="0.2">
      <c r="A444" s="356">
        <f>IF('Форма 2.9'!$AA$11="",1,0)</f>
        <v>0</v>
      </c>
    </row>
    <row r="445" spans="1:1" x14ac:dyDescent="0.2">
      <c r="A445" s="356">
        <f>IF('Форма 2.9'!$AB$18="",1,0)</f>
        <v>0</v>
      </c>
    </row>
    <row r="446" spans="1:1" x14ac:dyDescent="0.2">
      <c r="A446" s="356">
        <f>IF('Форма 2.9'!$AB$99="",1,0)</f>
        <v>0</v>
      </c>
    </row>
    <row r="447" spans="1:1" x14ac:dyDescent="0.2">
      <c r="A447" s="356">
        <f>IF('Форма 2.9'!$AB$100="",1,0)</f>
        <v>0</v>
      </c>
    </row>
    <row r="448" spans="1:1" x14ac:dyDescent="0.2">
      <c r="A448" s="356">
        <f>IF('Форма 2.9'!$AB$101="",1,0)</f>
        <v>0</v>
      </c>
    </row>
    <row r="449" spans="1:1" x14ac:dyDescent="0.2">
      <c r="A449" s="356">
        <f>IF('Форма 2.9'!$AB$102="",1,0)</f>
        <v>0</v>
      </c>
    </row>
    <row r="450" spans="1:1" x14ac:dyDescent="0.2">
      <c r="A450" s="356">
        <f>IF('Форма 2.9'!$AB$11="",1,0)</f>
        <v>0</v>
      </c>
    </row>
    <row r="451" spans="1:1" x14ac:dyDescent="0.2">
      <c r="A451" s="356">
        <f>IF('Форма 2.9'!$AC$17="",1,0)</f>
        <v>0</v>
      </c>
    </row>
    <row r="452" spans="1:1" x14ac:dyDescent="0.2">
      <c r="A452" s="356">
        <f>IF('Форма 2.9'!$AC$18="",1,0)</f>
        <v>0</v>
      </c>
    </row>
    <row r="453" spans="1:1" x14ac:dyDescent="0.2">
      <c r="A453" s="356">
        <f>IF('Форма 2.9'!$AC$99="",1,0)</f>
        <v>0</v>
      </c>
    </row>
    <row r="454" spans="1:1" x14ac:dyDescent="0.2">
      <c r="A454" s="356">
        <f>IF('Форма 2.9'!$AC$100="",1,0)</f>
        <v>0</v>
      </c>
    </row>
    <row r="455" spans="1:1" x14ac:dyDescent="0.2">
      <c r="A455" s="356">
        <f>IF('Форма 2.9'!$AC$101="",1,0)</f>
        <v>0</v>
      </c>
    </row>
    <row r="456" spans="1:1" x14ac:dyDescent="0.2">
      <c r="A456" s="356">
        <f>IF('Форма 2.9'!$AC$102="",1,0)</f>
        <v>0</v>
      </c>
    </row>
    <row r="457" spans="1:1" x14ac:dyDescent="0.2">
      <c r="A457" s="356">
        <f>IF('Форма 2.9'!$AC$11="",1,0)</f>
        <v>0</v>
      </c>
    </row>
    <row r="458" spans="1:1" x14ac:dyDescent="0.2">
      <c r="A458" s="356">
        <f>IF('Форма 2.9'!$AD$17="",1,0)</f>
        <v>0</v>
      </c>
    </row>
    <row r="459" spans="1:1" x14ac:dyDescent="0.2">
      <c r="A459" s="356">
        <f>IF('Форма 2.9'!$AD$18="",1,0)</f>
        <v>0</v>
      </c>
    </row>
    <row r="460" spans="1:1" x14ac:dyDescent="0.2">
      <c r="A460" s="356">
        <f>IF('Форма 2.9'!$AD$99="",1,0)</f>
        <v>0</v>
      </c>
    </row>
    <row r="461" spans="1:1" x14ac:dyDescent="0.2">
      <c r="A461" s="356">
        <f>IF('Форма 2.9'!$AD$100="",1,0)</f>
        <v>0</v>
      </c>
    </row>
    <row r="462" spans="1:1" x14ac:dyDescent="0.2">
      <c r="A462" s="356">
        <f>IF('Форма 2.9'!$AD$101="",1,0)</f>
        <v>0</v>
      </c>
    </row>
    <row r="463" spans="1:1" x14ac:dyDescent="0.2">
      <c r="A463" s="356">
        <f>IF('Форма 2.9'!$AD$102="",1,0)</f>
        <v>0</v>
      </c>
    </row>
    <row r="464" spans="1:1" x14ac:dyDescent="0.2">
      <c r="A464" s="356">
        <f>IF('Форма 2.9'!$AD$11="",1,0)</f>
        <v>0</v>
      </c>
    </row>
    <row r="465" spans="1:1" x14ac:dyDescent="0.2">
      <c r="A465" s="356">
        <f>IF('Форма 2.9'!$AE$17="",1,0)</f>
        <v>0</v>
      </c>
    </row>
    <row r="466" spans="1:1" x14ac:dyDescent="0.2">
      <c r="A466" s="356">
        <f>IF('Форма 2.9'!$AE$18="",1,0)</f>
        <v>0</v>
      </c>
    </row>
    <row r="467" spans="1:1" x14ac:dyDescent="0.2">
      <c r="A467" s="356">
        <f>IF('Форма 2.9'!$AE$99="",1,0)</f>
        <v>0</v>
      </c>
    </row>
    <row r="468" spans="1:1" x14ac:dyDescent="0.2">
      <c r="A468" s="356">
        <f>IF('Форма 2.9'!$AE$100="",1,0)</f>
        <v>0</v>
      </c>
    </row>
    <row r="469" spans="1:1" x14ac:dyDescent="0.2">
      <c r="A469" s="356">
        <f>IF('Форма 2.9'!$AE$101="",1,0)</f>
        <v>0</v>
      </c>
    </row>
    <row r="470" spans="1:1" x14ac:dyDescent="0.2">
      <c r="A470" s="356">
        <f>IF('Форма 2.9'!$AE$102="",1,0)</f>
        <v>0</v>
      </c>
    </row>
    <row r="471" spans="1:1" x14ac:dyDescent="0.2">
      <c r="A471" s="356">
        <f>IF('Форма 2.9'!$AE$11="",1,0)</f>
        <v>0</v>
      </c>
    </row>
    <row r="472" spans="1:1" x14ac:dyDescent="0.2">
      <c r="A472" s="356">
        <f>IF('Форма 2.9'!$AF$17="",1,0)</f>
        <v>0</v>
      </c>
    </row>
    <row r="473" spans="1:1" x14ac:dyDescent="0.2">
      <c r="A473" s="356">
        <f>IF('Форма 2.9'!$AF$18="",1,0)</f>
        <v>0</v>
      </c>
    </row>
    <row r="474" spans="1:1" x14ac:dyDescent="0.2">
      <c r="A474" s="356">
        <f>IF('Форма 2.9'!$AF$99="",1,0)</f>
        <v>0</v>
      </c>
    </row>
    <row r="475" spans="1:1" x14ac:dyDescent="0.2">
      <c r="A475" s="356">
        <f>IF('Форма 2.9'!$AF$100="",1,0)</f>
        <v>0</v>
      </c>
    </row>
    <row r="476" spans="1:1" x14ac:dyDescent="0.2">
      <c r="A476" s="356">
        <f>IF('Форма 2.9'!$AF$101="",1,0)</f>
        <v>0</v>
      </c>
    </row>
    <row r="477" spans="1:1" x14ac:dyDescent="0.2">
      <c r="A477" s="356">
        <f>IF('Форма 2.9'!$AF$102="",1,0)</f>
        <v>0</v>
      </c>
    </row>
    <row r="478" spans="1:1" x14ac:dyDescent="0.2">
      <c r="A478" s="356">
        <f>IF('Форма 2.9'!$AF$11="",1,0)</f>
        <v>0</v>
      </c>
    </row>
    <row r="479" spans="1:1" x14ac:dyDescent="0.2">
      <c r="A479" s="356">
        <f>IF('Форма 2.9'!$AG$17="",1,0)</f>
        <v>0</v>
      </c>
    </row>
    <row r="480" spans="1:1" x14ac:dyDescent="0.2">
      <c r="A480" s="356">
        <f>IF('Форма 2.9'!$AG$18="",1,0)</f>
        <v>0</v>
      </c>
    </row>
    <row r="481" spans="1:1" x14ac:dyDescent="0.2">
      <c r="A481" s="356">
        <f>IF('Форма 2.9'!$AG$99="",1,0)</f>
        <v>0</v>
      </c>
    </row>
    <row r="482" spans="1:1" x14ac:dyDescent="0.2">
      <c r="A482" s="356">
        <f>IF('Форма 2.9'!$AG$100="",1,0)</f>
        <v>0</v>
      </c>
    </row>
    <row r="483" spans="1:1" x14ac:dyDescent="0.2">
      <c r="A483" s="356">
        <f>IF('Форма 2.9'!$AG$101="",1,0)</f>
        <v>0</v>
      </c>
    </row>
    <row r="484" spans="1:1" x14ac:dyDescent="0.2">
      <c r="A484" s="356">
        <f>IF('Форма 2.9'!$AG$102="",1,0)</f>
        <v>0</v>
      </c>
    </row>
    <row r="485" spans="1:1" x14ac:dyDescent="0.2">
      <c r="A485" s="356">
        <f>IF('Форма 2.9'!$AG$11="",1,0)</f>
        <v>0</v>
      </c>
    </row>
    <row r="486" spans="1:1" x14ac:dyDescent="0.2">
      <c r="A486" s="356">
        <f>IF('Форма 2.9'!$AH$17="",1,0)</f>
        <v>0</v>
      </c>
    </row>
    <row r="487" spans="1:1" x14ac:dyDescent="0.2">
      <c r="A487" s="356">
        <f>IF('Форма 2.9'!$AH$18="",1,0)</f>
        <v>0</v>
      </c>
    </row>
    <row r="488" spans="1:1" x14ac:dyDescent="0.2">
      <c r="A488" s="356">
        <f>IF('Форма 2.9'!$AH$99="",1,0)</f>
        <v>0</v>
      </c>
    </row>
    <row r="489" spans="1:1" x14ac:dyDescent="0.2">
      <c r="A489" s="356">
        <f>IF('Форма 2.9'!$AH$100="",1,0)</f>
        <v>0</v>
      </c>
    </row>
    <row r="490" spans="1:1" x14ac:dyDescent="0.2">
      <c r="A490" s="356">
        <f>IF('Форма 2.9'!$AH$101="",1,0)</f>
        <v>0</v>
      </c>
    </row>
    <row r="491" spans="1:1" x14ac:dyDescent="0.2">
      <c r="A491" s="356">
        <f>IF('Форма 2.9'!$AH$102="",1,0)</f>
        <v>0</v>
      </c>
    </row>
    <row r="492" spans="1:1" x14ac:dyDescent="0.2">
      <c r="A492" s="356">
        <f>IF('Форма 2.9'!$AH$11="",1,0)</f>
        <v>0</v>
      </c>
    </row>
    <row r="493" spans="1:1" x14ac:dyDescent="0.2">
      <c r="A493" s="356">
        <f>IF('Форма 2.9'!$AI$17="",1,0)</f>
        <v>0</v>
      </c>
    </row>
    <row r="494" spans="1:1" x14ac:dyDescent="0.2">
      <c r="A494" s="356">
        <f>IF('Форма 2.9'!$AI$18="",1,0)</f>
        <v>0</v>
      </c>
    </row>
    <row r="495" spans="1:1" x14ac:dyDescent="0.2">
      <c r="A495" s="356">
        <f>IF('Форма 2.9'!$AI$99="",1,0)</f>
        <v>0</v>
      </c>
    </row>
    <row r="496" spans="1:1" x14ac:dyDescent="0.2">
      <c r="A496" s="356">
        <f>IF('Форма 2.9'!$AI$100="",1,0)</f>
        <v>0</v>
      </c>
    </row>
    <row r="497" spans="1:1" x14ac:dyDescent="0.2">
      <c r="A497" s="356">
        <f>IF('Форма 2.9'!$AI$101="",1,0)</f>
        <v>0</v>
      </c>
    </row>
    <row r="498" spans="1:1" x14ac:dyDescent="0.2">
      <c r="A498" s="356">
        <f>IF('Форма 2.9'!$AI$102="",1,0)</f>
        <v>0</v>
      </c>
    </row>
    <row r="499" spans="1:1" x14ac:dyDescent="0.2">
      <c r="A499" s="356">
        <f>IF('Форма 2.9'!$AI$11="",1,0)</f>
        <v>0</v>
      </c>
    </row>
    <row r="500" spans="1:1" x14ac:dyDescent="0.2">
      <c r="A500" s="356">
        <f>IF('Форма 2.9'!$AJ$17="",1,0)</f>
        <v>0</v>
      </c>
    </row>
    <row r="501" spans="1:1" x14ac:dyDescent="0.2">
      <c r="A501" s="356">
        <f>IF('Форма 2.9'!$AJ$18="",1,0)</f>
        <v>0</v>
      </c>
    </row>
    <row r="502" spans="1:1" x14ac:dyDescent="0.2">
      <c r="A502" s="356">
        <f>IF('Форма 2.9'!$AJ$99="",1,0)</f>
        <v>0</v>
      </c>
    </row>
    <row r="503" spans="1:1" x14ac:dyDescent="0.2">
      <c r="A503" s="356">
        <f>IF('Форма 2.9'!$AJ$100="",1,0)</f>
        <v>0</v>
      </c>
    </row>
    <row r="504" spans="1:1" x14ac:dyDescent="0.2">
      <c r="A504" s="356">
        <f>IF('Форма 2.9'!$AJ$101="",1,0)</f>
        <v>0</v>
      </c>
    </row>
    <row r="505" spans="1:1" x14ac:dyDescent="0.2">
      <c r="A505" s="356">
        <f>IF('Форма 2.9'!$AJ$102="",1,0)</f>
        <v>0</v>
      </c>
    </row>
    <row r="506" spans="1:1" x14ac:dyDescent="0.2">
      <c r="A506" s="356">
        <f>IF('Форма 2.9'!$AJ$11="",1,0)</f>
        <v>0</v>
      </c>
    </row>
    <row r="507" spans="1:1" x14ac:dyDescent="0.2">
      <c r="A507" s="356">
        <f>IF('Форма 2.9'!$AK$17="",1,0)</f>
        <v>0</v>
      </c>
    </row>
    <row r="508" spans="1:1" x14ac:dyDescent="0.2">
      <c r="A508" s="356">
        <f>IF('Форма 2.9'!$AK$18="",1,0)</f>
        <v>0</v>
      </c>
    </row>
    <row r="509" spans="1:1" x14ac:dyDescent="0.2">
      <c r="A509" s="356">
        <f>IF('Форма 2.9'!$AK$99="",1,0)</f>
        <v>0</v>
      </c>
    </row>
    <row r="510" spans="1:1" x14ac:dyDescent="0.2">
      <c r="A510" s="356">
        <f>IF('Форма 2.9'!$AK$100="",1,0)</f>
        <v>0</v>
      </c>
    </row>
    <row r="511" spans="1:1" x14ac:dyDescent="0.2">
      <c r="A511" s="356">
        <f>IF('Форма 2.9'!$AK$101="",1,0)</f>
        <v>0</v>
      </c>
    </row>
    <row r="512" spans="1:1" x14ac:dyDescent="0.2">
      <c r="A512" s="356">
        <f>IF('Форма 2.9'!$AK$102="",1,0)</f>
        <v>0</v>
      </c>
    </row>
    <row r="513" spans="1:1" x14ac:dyDescent="0.2">
      <c r="A513" s="356">
        <f>IF('Форма 2.9'!$AK$11="",1,0)</f>
        <v>0</v>
      </c>
    </row>
    <row r="514" spans="1:1" x14ac:dyDescent="0.2">
      <c r="A514" s="356">
        <f>IF('Форма 2.9'!$AL$17="",1,0)</f>
        <v>0</v>
      </c>
    </row>
    <row r="515" spans="1:1" x14ac:dyDescent="0.2">
      <c r="A515" s="356">
        <f>IF('Форма 2.9'!$AL$18="",1,0)</f>
        <v>0</v>
      </c>
    </row>
    <row r="516" spans="1:1" x14ac:dyDescent="0.2">
      <c r="A516" s="356">
        <f>IF('Форма 2.9'!$AL$99="",1,0)</f>
        <v>0</v>
      </c>
    </row>
    <row r="517" spans="1:1" x14ac:dyDescent="0.2">
      <c r="A517" s="356">
        <f>IF('Форма 2.9'!$AL$100="",1,0)</f>
        <v>0</v>
      </c>
    </row>
    <row r="518" spans="1:1" x14ac:dyDescent="0.2">
      <c r="A518" s="356">
        <f>IF('Форма 2.9'!$AL$101="",1,0)</f>
        <v>0</v>
      </c>
    </row>
    <row r="519" spans="1:1" x14ac:dyDescent="0.2">
      <c r="A519" s="356">
        <f>IF('Форма 2.9'!$AL$102="",1,0)</f>
        <v>0</v>
      </c>
    </row>
    <row r="520" spans="1:1" x14ac:dyDescent="0.2">
      <c r="A520" s="356">
        <f>IF('Форма 2.9'!$AL$11="",1,0)</f>
        <v>0</v>
      </c>
    </row>
    <row r="521" spans="1:1" x14ac:dyDescent="0.2">
      <c r="A521" s="356">
        <f>IF('Форма 2.9'!$AM$17="",1,0)</f>
        <v>0</v>
      </c>
    </row>
    <row r="522" spans="1:1" x14ac:dyDescent="0.2">
      <c r="A522" s="356">
        <f>IF('Форма 2.9'!$AM$18="",1,0)</f>
        <v>0</v>
      </c>
    </row>
    <row r="523" spans="1:1" x14ac:dyDescent="0.2">
      <c r="A523" s="356">
        <f>IF('Форма 2.9'!$AM$99="",1,0)</f>
        <v>0</v>
      </c>
    </row>
    <row r="524" spans="1:1" x14ac:dyDescent="0.2">
      <c r="A524" s="356">
        <f>IF('Форма 2.9'!$AM$100="",1,0)</f>
        <v>0</v>
      </c>
    </row>
    <row r="525" spans="1:1" x14ac:dyDescent="0.2">
      <c r="A525" s="356">
        <f>IF('Форма 2.9'!$AM$101="",1,0)</f>
        <v>0</v>
      </c>
    </row>
    <row r="526" spans="1:1" x14ac:dyDescent="0.2">
      <c r="A526" s="356">
        <f>IF('Форма 2.9'!$AM$102="",1,0)</f>
        <v>0</v>
      </c>
    </row>
    <row r="527" spans="1:1" x14ac:dyDescent="0.2">
      <c r="A527" s="356">
        <f>IF('Форма 2.9'!$AM$11="",1,0)</f>
        <v>0</v>
      </c>
    </row>
    <row r="528" spans="1:1" x14ac:dyDescent="0.2">
      <c r="A528" s="356">
        <f>IF('Форма 2.9'!$AN$17="",1,0)</f>
        <v>0</v>
      </c>
    </row>
    <row r="529" spans="1:1" x14ac:dyDescent="0.2">
      <c r="A529" s="356">
        <f>IF('Форма 2.9'!$AN$18="",1,0)</f>
        <v>0</v>
      </c>
    </row>
    <row r="530" spans="1:1" x14ac:dyDescent="0.2">
      <c r="A530" s="356">
        <f>IF('Форма 2.9'!$AN$99="",1,0)</f>
        <v>0</v>
      </c>
    </row>
    <row r="531" spans="1:1" x14ac:dyDescent="0.2">
      <c r="A531" s="356">
        <f>IF('Форма 2.9'!$AN$100="",1,0)</f>
        <v>0</v>
      </c>
    </row>
    <row r="532" spans="1:1" x14ac:dyDescent="0.2">
      <c r="A532" s="356">
        <f>IF('Форма 2.9'!$AN$101="",1,0)</f>
        <v>0</v>
      </c>
    </row>
    <row r="533" spans="1:1" x14ac:dyDescent="0.2">
      <c r="A533" s="356">
        <f>IF('Форма 2.9'!$AN$102="",1,0)</f>
        <v>0</v>
      </c>
    </row>
    <row r="534" spans="1:1" x14ac:dyDescent="0.2">
      <c r="A534" s="356">
        <f>IF('Форма 2.9'!$AN$11="",1,0)</f>
        <v>0</v>
      </c>
    </row>
    <row r="535" spans="1:1" x14ac:dyDescent="0.2">
      <c r="A535" s="356">
        <f>IF('Форма 2.9'!$AO$17="",1,0)</f>
        <v>0</v>
      </c>
    </row>
    <row r="536" spans="1:1" x14ac:dyDescent="0.2">
      <c r="A536" s="356">
        <f>IF('Форма 2.9'!$AO$18="",1,0)</f>
        <v>0</v>
      </c>
    </row>
    <row r="537" spans="1:1" x14ac:dyDescent="0.2">
      <c r="A537" s="356">
        <f>IF('Форма 2.9'!$AO$99="",1,0)</f>
        <v>0</v>
      </c>
    </row>
    <row r="538" spans="1:1" x14ac:dyDescent="0.2">
      <c r="A538" s="356">
        <f>IF('Форма 2.9'!$AO$100="",1,0)</f>
        <v>0</v>
      </c>
    </row>
    <row r="539" spans="1:1" x14ac:dyDescent="0.2">
      <c r="A539" s="356">
        <f>IF('Форма 2.9'!$AO$101="",1,0)</f>
        <v>0</v>
      </c>
    </row>
    <row r="540" spans="1:1" x14ac:dyDescent="0.2">
      <c r="A540" s="356">
        <f>IF('Форма 2.9'!$AO$102="",1,0)</f>
        <v>0</v>
      </c>
    </row>
    <row r="541" spans="1:1" x14ac:dyDescent="0.2">
      <c r="A541" s="356">
        <f>IF('Форма 2.9'!$AO$11="",1,0)</f>
        <v>0</v>
      </c>
    </row>
    <row r="542" spans="1:1" x14ac:dyDescent="0.2">
      <c r="A542" s="356">
        <f>IF('Форма 2.9'!$AP$17="",1,0)</f>
        <v>0</v>
      </c>
    </row>
    <row r="543" spans="1:1" x14ac:dyDescent="0.2">
      <c r="A543" s="356">
        <f>IF('Форма 2.9'!$AP$18="",1,0)</f>
        <v>0</v>
      </c>
    </row>
    <row r="544" spans="1:1" x14ac:dyDescent="0.2">
      <c r="A544" s="356">
        <f>IF('Форма 2.9'!$AP$99="",1,0)</f>
        <v>0</v>
      </c>
    </row>
    <row r="545" spans="1:1" x14ac:dyDescent="0.2">
      <c r="A545" s="356">
        <f>IF('Форма 2.9'!$AP$100="",1,0)</f>
        <v>0</v>
      </c>
    </row>
    <row r="546" spans="1:1" x14ac:dyDescent="0.2">
      <c r="A546" s="356">
        <f>IF('Форма 2.9'!$AP$101="",1,0)</f>
        <v>0</v>
      </c>
    </row>
    <row r="547" spans="1:1" x14ac:dyDescent="0.2">
      <c r="A547" s="356">
        <f>IF('Форма 2.9'!$AP$102="",1,0)</f>
        <v>0</v>
      </c>
    </row>
    <row r="548" spans="1:1" x14ac:dyDescent="0.2">
      <c r="A548" s="356">
        <f>IF('Форма 2.9'!$AP$11="",1,0)</f>
        <v>0</v>
      </c>
    </row>
    <row r="549" spans="1:1" x14ac:dyDescent="0.2">
      <c r="A549" s="356">
        <f>IF('Форма 2.9'!$AQ$17="",1,0)</f>
        <v>0</v>
      </c>
    </row>
    <row r="550" spans="1:1" x14ac:dyDescent="0.2">
      <c r="A550" s="356">
        <f>IF('Форма 2.9'!$AQ$18="",1,0)</f>
        <v>0</v>
      </c>
    </row>
    <row r="551" spans="1:1" x14ac:dyDescent="0.2">
      <c r="A551" s="356">
        <f>IF('Форма 2.9'!$AQ$99="",1,0)</f>
        <v>0</v>
      </c>
    </row>
    <row r="552" spans="1:1" x14ac:dyDescent="0.2">
      <c r="A552" s="356">
        <f>IF('Форма 2.9'!$AQ$100="",1,0)</f>
        <v>0</v>
      </c>
    </row>
    <row r="553" spans="1:1" x14ac:dyDescent="0.2">
      <c r="A553" s="356">
        <f>IF('Форма 2.9'!$AQ$101="",1,0)</f>
        <v>0</v>
      </c>
    </row>
    <row r="554" spans="1:1" x14ac:dyDescent="0.2">
      <c r="A554" s="356">
        <f>IF('Форма 2.9'!$AQ$102="",1,0)</f>
        <v>0</v>
      </c>
    </row>
    <row r="555" spans="1:1" x14ac:dyDescent="0.2">
      <c r="A555" s="356">
        <f>IF('Форма 2.9'!$AQ$11="",1,0)</f>
        <v>0</v>
      </c>
    </row>
    <row r="556" spans="1:1" x14ac:dyDescent="0.2">
      <c r="A556" s="356">
        <f>IF('Форма 2.9'!$AR$17="",1,0)</f>
        <v>0</v>
      </c>
    </row>
    <row r="557" spans="1:1" x14ac:dyDescent="0.2">
      <c r="A557" s="356">
        <f>IF('Форма 2.9'!$AR$18="",1,0)</f>
        <v>0</v>
      </c>
    </row>
    <row r="558" spans="1:1" x14ac:dyDescent="0.2">
      <c r="A558" s="356">
        <f>IF('Форма 2.9'!$AR$99="",1,0)</f>
        <v>0</v>
      </c>
    </row>
    <row r="559" spans="1:1" x14ac:dyDescent="0.2">
      <c r="A559" s="356">
        <f>IF('Форма 2.9'!$AR$100="",1,0)</f>
        <v>0</v>
      </c>
    </row>
    <row r="560" spans="1:1" x14ac:dyDescent="0.2">
      <c r="A560" s="356">
        <f>IF('Форма 2.9'!$AR$101="",1,0)</f>
        <v>0</v>
      </c>
    </row>
    <row r="561" spans="1:1" x14ac:dyDescent="0.2">
      <c r="A561" s="356">
        <f>IF('Форма 2.9'!$AR$102="",1,0)</f>
        <v>0</v>
      </c>
    </row>
    <row r="562" spans="1:1" x14ac:dyDescent="0.2">
      <c r="A562" s="356">
        <f>IF('Форма 2.9'!$AR$11="",1,0)</f>
        <v>0</v>
      </c>
    </row>
    <row r="563" spans="1:1" x14ac:dyDescent="0.2">
      <c r="A563" s="356">
        <f>IF('Форма 2.9'!$AS$17="",1,0)</f>
        <v>0</v>
      </c>
    </row>
    <row r="564" spans="1:1" x14ac:dyDescent="0.2">
      <c r="A564" s="356">
        <f>IF('Форма 2.9'!$AS$18="",1,0)</f>
        <v>0</v>
      </c>
    </row>
    <row r="565" spans="1:1" x14ac:dyDescent="0.2">
      <c r="A565" s="356">
        <f>IF('Форма 2.9'!$AS$99="",1,0)</f>
        <v>0</v>
      </c>
    </row>
    <row r="566" spans="1:1" x14ac:dyDescent="0.2">
      <c r="A566" s="356">
        <f>IF('Форма 2.9'!$AS$100="",1,0)</f>
        <v>0</v>
      </c>
    </row>
    <row r="567" spans="1:1" x14ac:dyDescent="0.2">
      <c r="A567" s="356">
        <f>IF('Форма 2.9'!$AS$101="",1,0)</f>
        <v>0</v>
      </c>
    </row>
    <row r="568" spans="1:1" x14ac:dyDescent="0.2">
      <c r="A568" s="356">
        <f>IF('Форма 2.9'!$AS$102="",1,0)</f>
        <v>0</v>
      </c>
    </row>
    <row r="569" spans="1:1" x14ac:dyDescent="0.2">
      <c r="A569" s="356">
        <f>IF('Форма 2.9'!$AS$11="",1,0)</f>
        <v>0</v>
      </c>
    </row>
    <row r="570" spans="1:1" x14ac:dyDescent="0.2">
      <c r="A570" s="356">
        <f>IF('Форма 2.9'!$AT$17="",1,0)</f>
        <v>0</v>
      </c>
    </row>
    <row r="571" spans="1:1" x14ac:dyDescent="0.2">
      <c r="A571" s="356">
        <f>IF('Форма 2.9'!$AT$18="",1,0)</f>
        <v>0</v>
      </c>
    </row>
    <row r="572" spans="1:1" x14ac:dyDescent="0.2">
      <c r="A572" s="356">
        <f>IF('Форма 2.9'!$AT$99="",1,0)</f>
        <v>0</v>
      </c>
    </row>
    <row r="573" spans="1:1" x14ac:dyDescent="0.2">
      <c r="A573" s="356">
        <f>IF('Форма 2.9'!$AT$100="",1,0)</f>
        <v>0</v>
      </c>
    </row>
    <row r="574" spans="1:1" x14ac:dyDescent="0.2">
      <c r="A574" s="356">
        <f>IF('Форма 2.9'!$AT$101="",1,0)</f>
        <v>0</v>
      </c>
    </row>
    <row r="575" spans="1:1" x14ac:dyDescent="0.2">
      <c r="A575" s="356">
        <f>IF('Форма 2.9'!$AT$102="",1,0)</f>
        <v>0</v>
      </c>
    </row>
    <row r="576" spans="1:1" x14ac:dyDescent="0.2">
      <c r="A576" s="356">
        <f>IF('Форма 2.9'!$AT$11="",1,0)</f>
        <v>0</v>
      </c>
    </row>
    <row r="577" spans="1:1" x14ac:dyDescent="0.2">
      <c r="A577" s="356">
        <f>IF('Форма 2.9'!$AU$17="",1,0)</f>
        <v>0</v>
      </c>
    </row>
    <row r="578" spans="1:1" x14ac:dyDescent="0.2">
      <c r="A578" s="356">
        <f>IF('Форма 2.9'!$AU$18="",1,0)</f>
        <v>0</v>
      </c>
    </row>
    <row r="579" spans="1:1" x14ac:dyDescent="0.2">
      <c r="A579" s="356">
        <f>IF('Форма 2.9'!$AU$99="",1,0)</f>
        <v>0</v>
      </c>
    </row>
    <row r="580" spans="1:1" x14ac:dyDescent="0.2">
      <c r="A580" s="356">
        <f>IF('Форма 2.9'!$AU$100="",1,0)</f>
        <v>0</v>
      </c>
    </row>
    <row r="581" spans="1:1" x14ac:dyDescent="0.2">
      <c r="A581" s="356">
        <f>IF('Форма 2.9'!$AU$101="",1,0)</f>
        <v>0</v>
      </c>
    </row>
    <row r="582" spans="1:1" x14ac:dyDescent="0.2">
      <c r="A582" s="356">
        <f>IF('Форма 2.9'!$AU$102="",1,0)</f>
        <v>0</v>
      </c>
    </row>
    <row r="583" spans="1:1" x14ac:dyDescent="0.2">
      <c r="A583" s="356">
        <f>IF('Форма 2.9'!$AU$11="",1,0)</f>
        <v>0</v>
      </c>
    </row>
    <row r="584" spans="1:1" x14ac:dyDescent="0.2">
      <c r="A584" s="356">
        <f>IF('Форма 2.9'!$AV$17="",1,0)</f>
        <v>0</v>
      </c>
    </row>
    <row r="585" spans="1:1" x14ac:dyDescent="0.2">
      <c r="A585" s="356">
        <f>IF('Форма 2.9'!$AV$18="",1,0)</f>
        <v>0</v>
      </c>
    </row>
    <row r="586" spans="1:1" x14ac:dyDescent="0.2">
      <c r="A586" s="356">
        <f>IF('Форма 2.9'!$AV$99="",1,0)</f>
        <v>0</v>
      </c>
    </row>
    <row r="587" spans="1:1" x14ac:dyDescent="0.2">
      <c r="A587" s="356">
        <f>IF('Форма 2.9'!$AV$100="",1,0)</f>
        <v>0</v>
      </c>
    </row>
    <row r="588" spans="1:1" x14ac:dyDescent="0.2">
      <c r="A588" s="356">
        <f>IF('Форма 2.9'!$AV$101="",1,0)</f>
        <v>0</v>
      </c>
    </row>
    <row r="589" spans="1:1" x14ac:dyDescent="0.2">
      <c r="A589" s="356">
        <f>IF('Форма 2.9'!$AV$102="",1,0)</f>
        <v>0</v>
      </c>
    </row>
    <row r="590" spans="1:1" x14ac:dyDescent="0.2">
      <c r="A590" s="356">
        <f>IF('Форма 2.9'!$AV$11="",1,0)</f>
        <v>0</v>
      </c>
    </row>
    <row r="591" spans="1:1" x14ac:dyDescent="0.2">
      <c r="A591" s="356">
        <f>IF('Форма 2.9'!$AW$17="",1,0)</f>
        <v>0</v>
      </c>
    </row>
    <row r="592" spans="1:1" x14ac:dyDescent="0.2">
      <c r="A592" s="356">
        <f>IF('Форма 2.9'!$AW$18="",1,0)</f>
        <v>0</v>
      </c>
    </row>
    <row r="593" spans="1:1" x14ac:dyDescent="0.2">
      <c r="A593" s="356">
        <f>IF('Форма 2.9'!$AW$99="",1,0)</f>
        <v>0</v>
      </c>
    </row>
    <row r="594" spans="1:1" x14ac:dyDescent="0.2">
      <c r="A594" s="356">
        <f>IF('Форма 2.9'!$AW$100="",1,0)</f>
        <v>0</v>
      </c>
    </row>
    <row r="595" spans="1:1" x14ac:dyDescent="0.2">
      <c r="A595" s="356">
        <f>IF('Форма 2.9'!$AW$101="",1,0)</f>
        <v>0</v>
      </c>
    </row>
    <row r="596" spans="1:1" x14ac:dyDescent="0.2">
      <c r="A596" s="356">
        <f>IF('Форма 2.9'!$AW$102="",1,0)</f>
        <v>0</v>
      </c>
    </row>
    <row r="597" spans="1:1" x14ac:dyDescent="0.2">
      <c r="A597" s="356">
        <f>IF('Форма 2.9'!$AW$11="",1,0)</f>
        <v>0</v>
      </c>
    </row>
    <row r="598" spans="1:1" x14ac:dyDescent="0.2">
      <c r="A598" s="356">
        <f>IF('Форма 2.9'!$AX$17="",1,0)</f>
        <v>0</v>
      </c>
    </row>
    <row r="599" spans="1:1" x14ac:dyDescent="0.2">
      <c r="A599" s="356">
        <f>IF('Форма 2.9'!$AX$18="",1,0)</f>
        <v>0</v>
      </c>
    </row>
    <row r="600" spans="1:1" x14ac:dyDescent="0.2">
      <c r="A600" s="356">
        <f>IF('Форма 2.9'!$AX$99="",1,0)</f>
        <v>0</v>
      </c>
    </row>
    <row r="601" spans="1:1" x14ac:dyDescent="0.2">
      <c r="A601" s="356">
        <f>IF('Форма 2.9'!$AX$100="",1,0)</f>
        <v>0</v>
      </c>
    </row>
    <row r="602" spans="1:1" x14ac:dyDescent="0.2">
      <c r="A602" s="356">
        <f>IF('Форма 2.9'!$AX$101="",1,0)</f>
        <v>0</v>
      </c>
    </row>
    <row r="603" spans="1:1" x14ac:dyDescent="0.2">
      <c r="A603" s="356">
        <f>IF('Форма 2.9'!$AX$102="",1,0)</f>
        <v>0</v>
      </c>
    </row>
    <row r="604" spans="1:1" x14ac:dyDescent="0.2">
      <c r="A604" s="356">
        <f>IF('Форма 2.9'!$AX$11="",1,0)</f>
        <v>0</v>
      </c>
    </row>
    <row r="605" spans="1:1" x14ac:dyDescent="0.2">
      <c r="A605" s="356">
        <f>IF('Форма 2.9'!$AY$17="",1,0)</f>
        <v>0</v>
      </c>
    </row>
    <row r="606" spans="1:1" x14ac:dyDescent="0.2">
      <c r="A606" s="356">
        <f>IF('Форма 2.9'!$AY$18="",1,0)</f>
        <v>0</v>
      </c>
    </row>
    <row r="607" spans="1:1" x14ac:dyDescent="0.2">
      <c r="A607" s="356">
        <f>IF('Форма 2.9'!$AY$99="",1,0)</f>
        <v>0</v>
      </c>
    </row>
    <row r="608" spans="1:1" x14ac:dyDescent="0.2">
      <c r="A608" s="356">
        <f>IF('Форма 2.9'!$AY$100="",1,0)</f>
        <v>0</v>
      </c>
    </row>
    <row r="609" spans="1:1" x14ac:dyDescent="0.2">
      <c r="A609" s="356">
        <f>IF('Форма 2.9'!$AY$101="",1,0)</f>
        <v>0</v>
      </c>
    </row>
    <row r="610" spans="1:1" x14ac:dyDescent="0.2">
      <c r="A610" s="356">
        <f>IF('Форма 2.9'!$AY$102="",1,0)</f>
        <v>0</v>
      </c>
    </row>
    <row r="611" spans="1:1" x14ac:dyDescent="0.2">
      <c r="A611" s="356">
        <f>IF('Форма 2.9'!$AY$11="",1,0)</f>
        <v>0</v>
      </c>
    </row>
    <row r="612" spans="1:1" x14ac:dyDescent="0.2">
      <c r="A612" s="356">
        <f>IF('Форма 2.9'!$AZ$17="",1,0)</f>
        <v>0</v>
      </c>
    </row>
    <row r="613" spans="1:1" x14ac:dyDescent="0.2">
      <c r="A613" s="356">
        <f>IF('Форма 2.9'!$AZ$18="",1,0)</f>
        <v>0</v>
      </c>
    </row>
    <row r="614" spans="1:1" x14ac:dyDescent="0.2">
      <c r="A614" s="356">
        <f>IF('Форма 2.9'!$AZ$99="",1,0)</f>
        <v>0</v>
      </c>
    </row>
    <row r="615" spans="1:1" x14ac:dyDescent="0.2">
      <c r="A615" s="356">
        <f>IF('Форма 2.9'!$AZ$100="",1,0)</f>
        <v>0</v>
      </c>
    </row>
    <row r="616" spans="1:1" x14ac:dyDescent="0.2">
      <c r="A616" s="356">
        <f>IF('Форма 2.9'!$AZ$101="",1,0)</f>
        <v>0</v>
      </c>
    </row>
    <row r="617" spans="1:1" x14ac:dyDescent="0.2">
      <c r="A617" s="356">
        <f>IF('Форма 2.9'!$AZ$102="",1,0)</f>
        <v>0</v>
      </c>
    </row>
    <row r="618" spans="1:1" x14ac:dyDescent="0.2">
      <c r="A618" s="356">
        <f>IF('Форма 2.9'!$AZ$11="",1,0)</f>
        <v>0</v>
      </c>
    </row>
    <row r="619" spans="1:1" x14ac:dyDescent="0.2">
      <c r="A619" s="356">
        <f>IF('Форма 2.9'!$BA$17="",1,0)</f>
        <v>0</v>
      </c>
    </row>
    <row r="620" spans="1:1" x14ac:dyDescent="0.2">
      <c r="A620" s="356">
        <f>IF('Форма 2.9'!$BA$18="",1,0)</f>
        <v>0</v>
      </c>
    </row>
    <row r="621" spans="1:1" x14ac:dyDescent="0.2">
      <c r="A621" s="356">
        <f>IF('Форма 2.9'!$BA$99="",1,0)</f>
        <v>0</v>
      </c>
    </row>
    <row r="622" spans="1:1" x14ac:dyDescent="0.2">
      <c r="A622" s="356">
        <f>IF('Форма 2.9'!$BA$100="",1,0)</f>
        <v>0</v>
      </c>
    </row>
    <row r="623" spans="1:1" x14ac:dyDescent="0.2">
      <c r="A623" s="356">
        <f>IF('Форма 2.9'!$BA$101="",1,0)</f>
        <v>0</v>
      </c>
    </row>
    <row r="624" spans="1:1" x14ac:dyDescent="0.2">
      <c r="A624" s="356">
        <f>IF('Форма 2.9'!$BA$102="",1,0)</f>
        <v>0</v>
      </c>
    </row>
    <row r="625" spans="1:1" x14ac:dyDescent="0.2">
      <c r="A625" s="356">
        <f>IF('Форма 2.9'!$BA$11="",1,0)</f>
        <v>0</v>
      </c>
    </row>
    <row r="626" spans="1:1" x14ac:dyDescent="0.2">
      <c r="A626" s="356">
        <f>IF('Форма 2.9'!$BB$17="",1,0)</f>
        <v>0</v>
      </c>
    </row>
    <row r="627" spans="1:1" x14ac:dyDescent="0.2">
      <c r="A627" s="356">
        <f>IF('Форма 2.9'!$BB$18="",1,0)</f>
        <v>0</v>
      </c>
    </row>
    <row r="628" spans="1:1" x14ac:dyDescent="0.2">
      <c r="A628" s="356">
        <f>IF('Форма 2.9'!$BB$99="",1,0)</f>
        <v>0</v>
      </c>
    </row>
    <row r="629" spans="1:1" x14ac:dyDescent="0.2">
      <c r="A629" s="356">
        <f>IF('Форма 2.9'!$BB$100="",1,0)</f>
        <v>0</v>
      </c>
    </row>
    <row r="630" spans="1:1" x14ac:dyDescent="0.2">
      <c r="A630" s="356">
        <f>IF('Форма 2.9'!$BB$101="",1,0)</f>
        <v>0</v>
      </c>
    </row>
    <row r="631" spans="1:1" x14ac:dyDescent="0.2">
      <c r="A631" s="356">
        <f>IF('Форма 2.9'!$BB$102="",1,0)</f>
        <v>0</v>
      </c>
    </row>
    <row r="632" spans="1:1" x14ac:dyDescent="0.2">
      <c r="A632" s="356">
        <f>IF('Форма 2.9'!$BB$11="",1,0)</f>
        <v>0</v>
      </c>
    </row>
    <row r="633" spans="1:1" x14ac:dyDescent="0.2">
      <c r="A633" s="356">
        <f>IF('Форма 2.9'!$BC$17="",1,0)</f>
        <v>0</v>
      </c>
    </row>
    <row r="634" spans="1:1" x14ac:dyDescent="0.2">
      <c r="A634" s="356">
        <f>IF('Форма 2.9'!$BC$18="",1,0)</f>
        <v>0</v>
      </c>
    </row>
    <row r="635" spans="1:1" x14ac:dyDescent="0.2">
      <c r="A635" s="356">
        <f>IF('Форма 2.9'!$BC$99="",1,0)</f>
        <v>0</v>
      </c>
    </row>
    <row r="636" spans="1:1" x14ac:dyDescent="0.2">
      <c r="A636" s="356">
        <f>IF('Форма 2.9'!$BC$100="",1,0)</f>
        <v>0</v>
      </c>
    </row>
    <row r="637" spans="1:1" x14ac:dyDescent="0.2">
      <c r="A637" s="356">
        <f>IF('Форма 2.9'!$BC$101="",1,0)</f>
        <v>0</v>
      </c>
    </row>
    <row r="638" spans="1:1" x14ac:dyDescent="0.2">
      <c r="A638" s="356">
        <f>IF('Форма 2.9'!$BC$102="",1,0)</f>
        <v>0</v>
      </c>
    </row>
    <row r="639" spans="1:1" x14ac:dyDescent="0.2">
      <c r="A639" s="356">
        <f>IF('Форма 2.9'!$BC$11="",1,0)</f>
        <v>0</v>
      </c>
    </row>
    <row r="640" spans="1:1" x14ac:dyDescent="0.2">
      <c r="A640" s="356">
        <f>IF('Форма 2.9'!$BD$17="",1,0)</f>
        <v>0</v>
      </c>
    </row>
    <row r="641" spans="1:1" x14ac:dyDescent="0.2">
      <c r="A641" s="356">
        <f>IF('Форма 2.9'!$BD$18="",1,0)</f>
        <v>0</v>
      </c>
    </row>
    <row r="642" spans="1:1" x14ac:dyDescent="0.2">
      <c r="A642" s="356">
        <f>IF('Форма 2.9'!$BD$99="",1,0)</f>
        <v>0</v>
      </c>
    </row>
    <row r="643" spans="1:1" x14ac:dyDescent="0.2">
      <c r="A643" s="356">
        <f>IF('Форма 2.9'!$BD$100="",1,0)</f>
        <v>0</v>
      </c>
    </row>
    <row r="644" spans="1:1" x14ac:dyDescent="0.2">
      <c r="A644" s="356">
        <f>IF('Форма 2.9'!$BD$101="",1,0)</f>
        <v>0</v>
      </c>
    </row>
    <row r="645" spans="1:1" x14ac:dyDescent="0.2">
      <c r="A645" s="356">
        <f>IF('Форма 2.9'!$BD$102="",1,0)</f>
        <v>0</v>
      </c>
    </row>
    <row r="646" spans="1:1" x14ac:dyDescent="0.2">
      <c r="A646" s="356">
        <f>IF('Форма 2.9'!$BD$11="",1,0)</f>
        <v>0</v>
      </c>
    </row>
    <row r="647" spans="1:1" x14ac:dyDescent="0.2">
      <c r="A647" s="356">
        <f>IF('Форма 2.9'!$BE$17="",1,0)</f>
        <v>0</v>
      </c>
    </row>
    <row r="648" spans="1:1" x14ac:dyDescent="0.2">
      <c r="A648" s="356">
        <f>IF('Форма 2.9'!$BE$18="",1,0)</f>
        <v>0</v>
      </c>
    </row>
    <row r="649" spans="1:1" x14ac:dyDescent="0.2">
      <c r="A649" s="356">
        <f>IF('Форма 2.9'!$BE$99="",1,0)</f>
        <v>0</v>
      </c>
    </row>
    <row r="650" spans="1:1" x14ac:dyDescent="0.2">
      <c r="A650" s="356">
        <f>IF('Форма 2.9'!$BE$100="",1,0)</f>
        <v>0</v>
      </c>
    </row>
    <row r="651" spans="1:1" x14ac:dyDescent="0.2">
      <c r="A651" s="356">
        <f>IF('Форма 2.9'!$BE$101="",1,0)</f>
        <v>0</v>
      </c>
    </row>
    <row r="652" spans="1:1" x14ac:dyDescent="0.2">
      <c r="A652" s="356">
        <f>IF('Форма 2.9'!$BE$102="",1,0)</f>
        <v>0</v>
      </c>
    </row>
    <row r="653" spans="1:1" x14ac:dyDescent="0.2">
      <c r="A653" s="356">
        <f>IF('Форма 2.9'!$BE$11="",1,0)</f>
        <v>0</v>
      </c>
    </row>
    <row r="654" spans="1:1" x14ac:dyDescent="0.2">
      <c r="A654" s="356">
        <f>IF('Форма 2.9'!$BF$17="",1,0)</f>
        <v>0</v>
      </c>
    </row>
    <row r="655" spans="1:1" x14ac:dyDescent="0.2">
      <c r="A655" s="356">
        <f>IF('Форма 2.9'!$BF$18="",1,0)</f>
        <v>0</v>
      </c>
    </row>
    <row r="656" spans="1:1" x14ac:dyDescent="0.2">
      <c r="A656" s="356">
        <f>IF('Форма 2.9'!$BF$99="",1,0)</f>
        <v>0</v>
      </c>
    </row>
    <row r="657" spans="1:1" x14ac:dyDescent="0.2">
      <c r="A657" s="356">
        <f>IF('Форма 2.9'!$BF$100="",1,0)</f>
        <v>0</v>
      </c>
    </row>
    <row r="658" spans="1:1" x14ac:dyDescent="0.2">
      <c r="A658" s="356">
        <f>IF('Форма 2.9'!$BF$101="",1,0)</f>
        <v>0</v>
      </c>
    </row>
    <row r="659" spans="1:1" x14ac:dyDescent="0.2">
      <c r="A659" s="356">
        <f>IF('Форма 2.9'!$BF$102="",1,0)</f>
        <v>0</v>
      </c>
    </row>
    <row r="660" spans="1:1" x14ac:dyDescent="0.2">
      <c r="A660" s="356">
        <f>IF('Форма 2.9'!$BF$11="",1,0)</f>
        <v>0</v>
      </c>
    </row>
    <row r="661" spans="1:1" x14ac:dyDescent="0.2">
      <c r="A661" s="356">
        <f>IF('Форма 2.9'!$BG$17="",1,0)</f>
        <v>0</v>
      </c>
    </row>
    <row r="662" spans="1:1" x14ac:dyDescent="0.2">
      <c r="A662" s="356">
        <f>IF('Форма 2.9'!$BG$18="",1,0)</f>
        <v>0</v>
      </c>
    </row>
    <row r="663" spans="1:1" x14ac:dyDescent="0.2">
      <c r="A663" s="356">
        <f>IF('Форма 2.9'!$BG$99="",1,0)</f>
        <v>0</v>
      </c>
    </row>
    <row r="664" spans="1:1" x14ac:dyDescent="0.2">
      <c r="A664" s="356">
        <f>IF('Форма 2.9'!$BG$100="",1,0)</f>
        <v>0</v>
      </c>
    </row>
    <row r="665" spans="1:1" x14ac:dyDescent="0.2">
      <c r="A665" s="356">
        <f>IF('Форма 2.9'!$BG$101="",1,0)</f>
        <v>0</v>
      </c>
    </row>
    <row r="666" spans="1:1" x14ac:dyDescent="0.2">
      <c r="A666" s="356">
        <f>IF('Форма 2.9'!$BG$102="",1,0)</f>
        <v>0</v>
      </c>
    </row>
    <row r="667" spans="1:1" x14ac:dyDescent="0.2">
      <c r="A667" s="356">
        <f>IF('Форма 2.9'!$BG$11="",1,0)</f>
        <v>0</v>
      </c>
    </row>
    <row r="668" spans="1:1" x14ac:dyDescent="0.2">
      <c r="A668" s="356">
        <f>IF('Форма 2.9'!$BH$17="",1,0)</f>
        <v>0</v>
      </c>
    </row>
    <row r="669" spans="1:1" x14ac:dyDescent="0.2">
      <c r="A669" s="356">
        <f>IF('Форма 2.9'!$BH$18="",1,0)</f>
        <v>0</v>
      </c>
    </row>
    <row r="670" spans="1:1" x14ac:dyDescent="0.2">
      <c r="A670" s="356">
        <f>IF('Форма 2.9'!$BH$99="",1,0)</f>
        <v>0</v>
      </c>
    </row>
    <row r="671" spans="1:1" x14ac:dyDescent="0.2">
      <c r="A671" s="356">
        <f>IF('Форма 2.9'!$BH$100="",1,0)</f>
        <v>0</v>
      </c>
    </row>
    <row r="672" spans="1:1" x14ac:dyDescent="0.2">
      <c r="A672" s="356">
        <f>IF('Форма 2.9'!$BH$101="",1,0)</f>
        <v>0</v>
      </c>
    </row>
    <row r="673" spans="1:1" x14ac:dyDescent="0.2">
      <c r="A673" s="356">
        <f>IF('Форма 2.9'!$BH$102="",1,0)</f>
        <v>0</v>
      </c>
    </row>
    <row r="674" spans="1:1" x14ac:dyDescent="0.2">
      <c r="A674" s="356">
        <f>IF('Форма 2.9'!$BH$11="",1,0)</f>
        <v>0</v>
      </c>
    </row>
    <row r="675" spans="1:1" x14ac:dyDescent="0.2">
      <c r="A675" s="356">
        <f>IF('Форма 2.9'!$BI$17="",1,0)</f>
        <v>0</v>
      </c>
    </row>
    <row r="676" spans="1:1" x14ac:dyDescent="0.2">
      <c r="A676" s="356">
        <f>IF('Форма 2.9'!$BI$18="",1,0)</f>
        <v>0</v>
      </c>
    </row>
    <row r="677" spans="1:1" x14ac:dyDescent="0.2">
      <c r="A677" s="356">
        <f>IF('Форма 2.9'!$BI$99="",1,0)</f>
        <v>0</v>
      </c>
    </row>
    <row r="678" spans="1:1" x14ac:dyDescent="0.2">
      <c r="A678" s="356">
        <f>IF('Форма 2.9'!$BI$100="",1,0)</f>
        <v>0</v>
      </c>
    </row>
    <row r="679" spans="1:1" x14ac:dyDescent="0.2">
      <c r="A679" s="356">
        <f>IF('Форма 2.9'!$BI$101="",1,0)</f>
        <v>0</v>
      </c>
    </row>
    <row r="680" spans="1:1" x14ac:dyDescent="0.2">
      <c r="A680" s="356">
        <f>IF('Форма 2.9'!$BI$102="",1,0)</f>
        <v>0</v>
      </c>
    </row>
    <row r="681" spans="1:1" x14ac:dyDescent="0.2">
      <c r="A681" s="356">
        <f>IF('Форма 2.9'!$BI$11="",1,0)</f>
        <v>0</v>
      </c>
    </row>
    <row r="682" spans="1:1" x14ac:dyDescent="0.2">
      <c r="A682" s="356">
        <f>IF('Форма 2.9'!$BJ$17="",1,0)</f>
        <v>0</v>
      </c>
    </row>
    <row r="683" spans="1:1" x14ac:dyDescent="0.2">
      <c r="A683" s="356">
        <f>IF('Форма 2.9'!$BJ$18="",1,0)</f>
        <v>0</v>
      </c>
    </row>
    <row r="684" spans="1:1" x14ac:dyDescent="0.2">
      <c r="A684" s="356">
        <f>IF('Форма 2.9'!$BJ$99="",1,0)</f>
        <v>0</v>
      </c>
    </row>
    <row r="685" spans="1:1" x14ac:dyDescent="0.2">
      <c r="A685" s="356">
        <f>IF('Форма 2.9'!$BJ$100="",1,0)</f>
        <v>0</v>
      </c>
    </row>
    <row r="686" spans="1:1" x14ac:dyDescent="0.2">
      <c r="A686" s="356">
        <f>IF('Форма 2.9'!$BJ$101="",1,0)</f>
        <v>0</v>
      </c>
    </row>
    <row r="687" spans="1:1" x14ac:dyDescent="0.2">
      <c r="A687" s="356">
        <f>IF('Форма 2.9'!$BJ$102="",1,0)</f>
        <v>0</v>
      </c>
    </row>
    <row r="688" spans="1:1" x14ac:dyDescent="0.2">
      <c r="A688" s="356">
        <f>IF('Форма 2.9'!$BJ$11="",1,0)</f>
        <v>0</v>
      </c>
    </row>
    <row r="689" spans="1:1" x14ac:dyDescent="0.2">
      <c r="A689" s="356">
        <f>IF('Форма 2.9'!$BK$17="",1,0)</f>
        <v>0</v>
      </c>
    </row>
    <row r="690" spans="1:1" x14ac:dyDescent="0.2">
      <c r="A690" s="356">
        <f>IF('Форма 2.9'!$BK$18="",1,0)</f>
        <v>0</v>
      </c>
    </row>
    <row r="691" spans="1:1" x14ac:dyDescent="0.2">
      <c r="A691" s="356">
        <f>IF('Форма 2.9'!$BK$99="",1,0)</f>
        <v>0</v>
      </c>
    </row>
    <row r="692" spans="1:1" x14ac:dyDescent="0.2">
      <c r="A692" s="356">
        <f>IF('Форма 2.9'!$BK$100="",1,0)</f>
        <v>0</v>
      </c>
    </row>
    <row r="693" spans="1:1" x14ac:dyDescent="0.2">
      <c r="A693" s="356">
        <f>IF('Форма 2.9'!$BK$101="",1,0)</f>
        <v>0</v>
      </c>
    </row>
    <row r="694" spans="1:1" x14ac:dyDescent="0.2">
      <c r="A694" s="356">
        <f>IF('Форма 2.9'!$BK$102="",1,0)</f>
        <v>0</v>
      </c>
    </row>
    <row r="695" spans="1:1" x14ac:dyDescent="0.2">
      <c r="A695" s="356">
        <f>IF('Форма 2.9'!$BK$11="",1,0)</f>
        <v>0</v>
      </c>
    </row>
    <row r="696" spans="1:1" x14ac:dyDescent="0.2">
      <c r="A696" s="356">
        <f>IF('Форма 2.9'!$BL$17="",1,0)</f>
        <v>0</v>
      </c>
    </row>
    <row r="697" spans="1:1" x14ac:dyDescent="0.2">
      <c r="A697" s="356">
        <f>IF('Форма 2.9'!$BL$18="",1,0)</f>
        <v>0</v>
      </c>
    </row>
    <row r="698" spans="1:1" x14ac:dyDescent="0.2">
      <c r="A698" s="356">
        <f>IF('Форма 2.9'!$BL$99="",1,0)</f>
        <v>0</v>
      </c>
    </row>
    <row r="699" spans="1:1" x14ac:dyDescent="0.2">
      <c r="A699" s="356">
        <f>IF('Форма 2.9'!$BL$100="",1,0)</f>
        <v>0</v>
      </c>
    </row>
    <row r="700" spans="1:1" x14ac:dyDescent="0.2">
      <c r="A700" s="356">
        <f>IF('Форма 2.9'!$BL$101="",1,0)</f>
        <v>0</v>
      </c>
    </row>
    <row r="701" spans="1:1" x14ac:dyDescent="0.2">
      <c r="A701" s="356">
        <f>IF('Форма 2.9'!$BL$102="",1,0)</f>
        <v>0</v>
      </c>
    </row>
    <row r="702" spans="1:1" x14ac:dyDescent="0.2">
      <c r="A702" s="356">
        <f>IF('Форма 2.9'!$BL$11="",1,0)</f>
        <v>0</v>
      </c>
    </row>
    <row r="703" spans="1:1" x14ac:dyDescent="0.2">
      <c r="A703" s="356">
        <f>IF('Форма 2.9'!$BM$17="",1,0)</f>
        <v>0</v>
      </c>
    </row>
    <row r="704" spans="1:1" x14ac:dyDescent="0.2">
      <c r="A704" s="356">
        <f>IF('Форма 2.9'!$BM$18="",1,0)</f>
        <v>0</v>
      </c>
    </row>
    <row r="705" spans="1:1" x14ac:dyDescent="0.2">
      <c r="A705" s="356">
        <f>IF('Форма 2.9'!$BM$99="",1,0)</f>
        <v>0</v>
      </c>
    </row>
    <row r="706" spans="1:1" x14ac:dyDescent="0.2">
      <c r="A706" s="356">
        <f>IF('Форма 2.9'!$BM$100="",1,0)</f>
        <v>0</v>
      </c>
    </row>
    <row r="707" spans="1:1" x14ac:dyDescent="0.2">
      <c r="A707" s="356">
        <f>IF('Форма 2.9'!$BM$101="",1,0)</f>
        <v>0</v>
      </c>
    </row>
    <row r="708" spans="1:1" x14ac:dyDescent="0.2">
      <c r="A708" s="356">
        <f>IF('Форма 2.9'!$BM$102="",1,0)</f>
        <v>0</v>
      </c>
    </row>
    <row r="709" spans="1:1" x14ac:dyDescent="0.2">
      <c r="A709" s="356">
        <f>IF('Форма 2.9'!$BM$11="",1,0)</f>
        <v>0</v>
      </c>
    </row>
    <row r="710" spans="1:1" x14ac:dyDescent="0.2">
      <c r="A710" s="356">
        <f>IF('Форма 2.9'!$BN$17="",1,0)</f>
        <v>0</v>
      </c>
    </row>
    <row r="711" spans="1:1" x14ac:dyDescent="0.2">
      <c r="A711" s="356">
        <f>IF('Форма 2.9'!$BN$18="",1,0)</f>
        <v>0</v>
      </c>
    </row>
    <row r="712" spans="1:1" x14ac:dyDescent="0.2">
      <c r="A712" s="356">
        <f>IF('Форма 2.9'!$BN$99="",1,0)</f>
        <v>0</v>
      </c>
    </row>
    <row r="713" spans="1:1" x14ac:dyDescent="0.2">
      <c r="A713" s="356">
        <f>IF('Форма 2.9'!$BN$100="",1,0)</f>
        <v>0</v>
      </c>
    </row>
    <row r="714" spans="1:1" x14ac:dyDescent="0.2">
      <c r="A714" s="356">
        <f>IF('Форма 2.9'!$BN$101="",1,0)</f>
        <v>0</v>
      </c>
    </row>
    <row r="715" spans="1:1" x14ac:dyDescent="0.2">
      <c r="A715" s="356">
        <f>IF('Форма 2.9'!$BN$102="",1,0)</f>
        <v>0</v>
      </c>
    </row>
    <row r="716" spans="1:1" x14ac:dyDescent="0.2">
      <c r="A716" s="356">
        <f>IF('Форма 2.9'!$BN$11="",1,0)</f>
        <v>0</v>
      </c>
    </row>
    <row r="717" spans="1:1" x14ac:dyDescent="0.2">
      <c r="A717" s="356">
        <f>IF('Форма 2.9'!$BO$17="",1,0)</f>
        <v>0</v>
      </c>
    </row>
    <row r="718" spans="1:1" x14ac:dyDescent="0.2">
      <c r="A718" s="356">
        <f>IF('Форма 2.9'!$BO$18="",1,0)</f>
        <v>0</v>
      </c>
    </row>
    <row r="719" spans="1:1" x14ac:dyDescent="0.2">
      <c r="A719" s="356">
        <f>IF('Форма 2.9'!$BO$99="",1,0)</f>
        <v>0</v>
      </c>
    </row>
    <row r="720" spans="1:1" x14ac:dyDescent="0.2">
      <c r="A720" s="356">
        <f>IF('Форма 2.9'!$BO$100="",1,0)</f>
        <v>0</v>
      </c>
    </row>
    <row r="721" spans="1:1" x14ac:dyDescent="0.2">
      <c r="A721" s="356">
        <f>IF('Форма 2.9'!$BO$101="",1,0)</f>
        <v>0</v>
      </c>
    </row>
    <row r="722" spans="1:1" x14ac:dyDescent="0.2">
      <c r="A722" s="356">
        <f>IF('Форма 2.9'!$BO$102="",1,0)</f>
        <v>0</v>
      </c>
    </row>
    <row r="723" spans="1:1" x14ac:dyDescent="0.2">
      <c r="A723" s="356">
        <f>IF('Форма 2.9'!$BO$11="",1,0)</f>
        <v>0</v>
      </c>
    </row>
    <row r="724" spans="1:1" x14ac:dyDescent="0.2">
      <c r="A724" s="356">
        <f>IF('Форма 2.9'!$BP$17="",1,0)</f>
        <v>0</v>
      </c>
    </row>
    <row r="725" spans="1:1" x14ac:dyDescent="0.2">
      <c r="A725" s="356">
        <f>IF('Форма 2.9'!$BP$18="",1,0)</f>
        <v>0</v>
      </c>
    </row>
    <row r="726" spans="1:1" x14ac:dyDescent="0.2">
      <c r="A726" s="356">
        <f>IF('Форма 2.9'!$BP$99="",1,0)</f>
        <v>0</v>
      </c>
    </row>
    <row r="727" spans="1:1" x14ac:dyDescent="0.2">
      <c r="A727" s="356">
        <f>IF('Форма 2.9'!$BP$100="",1,0)</f>
        <v>0</v>
      </c>
    </row>
    <row r="728" spans="1:1" x14ac:dyDescent="0.2">
      <c r="A728" s="356">
        <f>IF('Форма 2.9'!$BP$101="",1,0)</f>
        <v>0</v>
      </c>
    </row>
    <row r="729" spans="1:1" x14ac:dyDescent="0.2">
      <c r="A729" s="356">
        <f>IF('Форма 2.9'!$BP$102="",1,0)</f>
        <v>0</v>
      </c>
    </row>
    <row r="730" spans="1:1" x14ac:dyDescent="0.2">
      <c r="A730" s="356">
        <f>IF('Форма 2.9'!$BP$11="",1,0)</f>
        <v>0</v>
      </c>
    </row>
    <row r="731" spans="1:1" x14ac:dyDescent="0.2">
      <c r="A731" s="356">
        <f>IF('Форма 2.9'!$BQ$17="",1,0)</f>
        <v>0</v>
      </c>
    </row>
    <row r="732" spans="1:1" x14ac:dyDescent="0.2">
      <c r="A732" s="356">
        <f>IF('Форма 2.9'!$BQ$18="",1,0)</f>
        <v>0</v>
      </c>
    </row>
    <row r="733" spans="1:1" x14ac:dyDescent="0.2">
      <c r="A733" s="356">
        <f>IF('Форма 2.9'!$BQ$99="",1,0)</f>
        <v>0</v>
      </c>
    </row>
    <row r="734" spans="1:1" x14ac:dyDescent="0.2">
      <c r="A734" s="356">
        <f>IF('Форма 2.9'!$BQ$100="",1,0)</f>
        <v>0</v>
      </c>
    </row>
    <row r="735" spans="1:1" x14ac:dyDescent="0.2">
      <c r="A735" s="356">
        <f>IF('Форма 2.9'!$BQ$101="",1,0)</f>
        <v>0</v>
      </c>
    </row>
    <row r="736" spans="1:1" x14ac:dyDescent="0.2">
      <c r="A736" s="356">
        <f>IF('Форма 2.9'!$BQ$102="",1,0)</f>
        <v>0</v>
      </c>
    </row>
    <row r="737" spans="1:1" x14ac:dyDescent="0.2">
      <c r="A737" s="356">
        <f>IF('Форма 2.9'!$BQ$11="",1,0)</f>
        <v>0</v>
      </c>
    </row>
    <row r="738" spans="1:1" x14ac:dyDescent="0.2">
      <c r="A738" s="356">
        <f>IF('Форма 2.9'!$BR$17="",1,0)</f>
        <v>0</v>
      </c>
    </row>
    <row r="739" spans="1:1" x14ac:dyDescent="0.2">
      <c r="A739" s="356">
        <f>IF('Форма 2.9'!$BR$18="",1,0)</f>
        <v>0</v>
      </c>
    </row>
    <row r="740" spans="1:1" x14ac:dyDescent="0.2">
      <c r="A740" s="356">
        <f>IF('Форма 2.9'!$BR$99="",1,0)</f>
        <v>0</v>
      </c>
    </row>
    <row r="741" spans="1:1" x14ac:dyDescent="0.2">
      <c r="A741" s="356">
        <f>IF('Форма 2.9'!$BR$100="",1,0)</f>
        <v>0</v>
      </c>
    </row>
    <row r="742" spans="1:1" x14ac:dyDescent="0.2">
      <c r="A742" s="356">
        <f>IF('Форма 2.9'!$BR$101="",1,0)</f>
        <v>0</v>
      </c>
    </row>
    <row r="743" spans="1:1" x14ac:dyDescent="0.2">
      <c r="A743" s="356">
        <f>IF('Форма 2.9'!$BR$102="",1,0)</f>
        <v>0</v>
      </c>
    </row>
    <row r="744" spans="1:1" x14ac:dyDescent="0.2">
      <c r="A744" s="356">
        <f>IF('Форма 2.9'!$BR$11="",1,0)</f>
        <v>0</v>
      </c>
    </row>
    <row r="745" spans="1:1" x14ac:dyDescent="0.2">
      <c r="A745" s="356">
        <f>IF('Форма 2.9'!$BS$17="",1,0)</f>
        <v>0</v>
      </c>
    </row>
    <row r="746" spans="1:1" x14ac:dyDescent="0.2">
      <c r="A746" s="356">
        <f>IF('Форма 2.9'!$BS$18="",1,0)</f>
        <v>0</v>
      </c>
    </row>
    <row r="747" spans="1:1" x14ac:dyDescent="0.2">
      <c r="A747" s="356">
        <f>IF('Форма 2.9'!$BS$99="",1,0)</f>
        <v>0</v>
      </c>
    </row>
    <row r="748" spans="1:1" x14ac:dyDescent="0.2">
      <c r="A748" s="356">
        <f>IF('Форма 2.9'!$BS$100="",1,0)</f>
        <v>0</v>
      </c>
    </row>
    <row r="749" spans="1:1" x14ac:dyDescent="0.2">
      <c r="A749" s="356">
        <f>IF('Форма 2.9'!$BS$101="",1,0)</f>
        <v>0</v>
      </c>
    </row>
    <row r="750" spans="1:1" x14ac:dyDescent="0.2">
      <c r="A750" s="356">
        <f>IF('Форма 2.9'!$BS$102="",1,0)</f>
        <v>0</v>
      </c>
    </row>
    <row r="751" spans="1:1" x14ac:dyDescent="0.2">
      <c r="A751" s="356">
        <f>IF('Форма 2.9'!$BS$11="",1,0)</f>
        <v>0</v>
      </c>
    </row>
    <row r="752" spans="1:1" x14ac:dyDescent="0.2">
      <c r="A752" s="356">
        <f>IF('Форма 2.9'!$BT$17="",1,0)</f>
        <v>0</v>
      </c>
    </row>
    <row r="753" spans="1:1" x14ac:dyDescent="0.2">
      <c r="A753" s="356">
        <f>IF('Форма 2.9'!$BT$18="",1,0)</f>
        <v>0</v>
      </c>
    </row>
    <row r="754" spans="1:1" x14ac:dyDescent="0.2">
      <c r="A754" s="356">
        <f>IF('Форма 2.9'!$BT$99="",1,0)</f>
        <v>0</v>
      </c>
    </row>
    <row r="755" spans="1:1" x14ac:dyDescent="0.2">
      <c r="A755" s="356">
        <f>IF('Форма 2.9'!$BT$100="",1,0)</f>
        <v>0</v>
      </c>
    </row>
    <row r="756" spans="1:1" x14ac:dyDescent="0.2">
      <c r="A756" s="356">
        <f>IF('Форма 2.9'!$BT$101="",1,0)</f>
        <v>0</v>
      </c>
    </row>
    <row r="757" spans="1:1" x14ac:dyDescent="0.2">
      <c r="A757" s="356">
        <f>IF('Форма 2.9'!$BT$102="",1,0)</f>
        <v>0</v>
      </c>
    </row>
    <row r="758" spans="1:1" x14ac:dyDescent="0.2">
      <c r="A758" s="356">
        <f>IF('Форма 2.9'!$BT$11="",1,0)</f>
        <v>0</v>
      </c>
    </row>
    <row r="759" spans="1:1" x14ac:dyDescent="0.2">
      <c r="A759" s="356">
        <f>IF('Форма 2.9'!$BU$17="",1,0)</f>
        <v>0</v>
      </c>
    </row>
    <row r="760" spans="1:1" x14ac:dyDescent="0.2">
      <c r="A760" s="356">
        <f>IF('Форма 2.9'!$BU$18="",1,0)</f>
        <v>0</v>
      </c>
    </row>
    <row r="761" spans="1:1" x14ac:dyDescent="0.2">
      <c r="A761" s="356">
        <f>IF('Форма 2.9'!$BU$99="",1,0)</f>
        <v>0</v>
      </c>
    </row>
    <row r="762" spans="1:1" x14ac:dyDescent="0.2">
      <c r="A762" s="356">
        <f>IF('Форма 2.9'!$BU$100="",1,0)</f>
        <v>0</v>
      </c>
    </row>
    <row r="763" spans="1:1" x14ac:dyDescent="0.2">
      <c r="A763" s="356">
        <f>IF('Форма 2.9'!$BU$101="",1,0)</f>
        <v>0</v>
      </c>
    </row>
    <row r="764" spans="1:1" x14ac:dyDescent="0.2">
      <c r="A764" s="356">
        <f>IF('Форма 2.9'!$BU$102="",1,0)</f>
        <v>0</v>
      </c>
    </row>
    <row r="765" spans="1:1" x14ac:dyDescent="0.2">
      <c r="A765" s="356">
        <f>IF('Форма 2.9'!$BU$11="",1,0)</f>
        <v>0</v>
      </c>
    </row>
    <row r="766" spans="1:1" x14ac:dyDescent="0.2">
      <c r="A766" s="356">
        <f>IF('Форма 2.9'!$BV$17="",1,0)</f>
        <v>0</v>
      </c>
    </row>
    <row r="767" spans="1:1" x14ac:dyDescent="0.2">
      <c r="A767" s="356">
        <f>IF('Форма 2.9'!$BV$18="",1,0)</f>
        <v>0</v>
      </c>
    </row>
    <row r="768" spans="1:1" x14ac:dyDescent="0.2">
      <c r="A768" s="356">
        <f>IF('Форма 2.9'!$BV$99="",1,0)</f>
        <v>0</v>
      </c>
    </row>
    <row r="769" spans="1:1" x14ac:dyDescent="0.2">
      <c r="A769" s="356">
        <f>IF('Форма 2.9'!$BV$100="",1,0)</f>
        <v>0</v>
      </c>
    </row>
    <row r="770" spans="1:1" x14ac:dyDescent="0.2">
      <c r="A770" s="356">
        <f>IF('Форма 2.9'!$BV$101="",1,0)</f>
        <v>0</v>
      </c>
    </row>
    <row r="771" spans="1:1" x14ac:dyDescent="0.2">
      <c r="A771" s="356">
        <f>IF('Форма 2.9'!$BV$102="",1,0)</f>
        <v>0</v>
      </c>
    </row>
    <row r="772" spans="1:1" x14ac:dyDescent="0.2">
      <c r="A772" s="356">
        <f>IF('Форма 2.9'!$BV$11="",1,0)</f>
        <v>0</v>
      </c>
    </row>
    <row r="773" spans="1:1" x14ac:dyDescent="0.2">
      <c r="A773" s="356">
        <f>IF('Форма 2.9'!$BW$17="",1,0)</f>
        <v>0</v>
      </c>
    </row>
    <row r="774" spans="1:1" x14ac:dyDescent="0.2">
      <c r="A774" s="356">
        <f>IF('Форма 2.9'!$BW$18="",1,0)</f>
        <v>0</v>
      </c>
    </row>
    <row r="775" spans="1:1" x14ac:dyDescent="0.2">
      <c r="A775" s="356">
        <f>IF('Форма 2.9'!$BW$99="",1,0)</f>
        <v>0</v>
      </c>
    </row>
    <row r="776" spans="1:1" x14ac:dyDescent="0.2">
      <c r="A776" s="356">
        <f>IF('Форма 2.9'!$BW$100="",1,0)</f>
        <v>0</v>
      </c>
    </row>
    <row r="777" spans="1:1" x14ac:dyDescent="0.2">
      <c r="A777" s="356">
        <f>IF('Форма 2.9'!$BW$101="",1,0)</f>
        <v>0</v>
      </c>
    </row>
    <row r="778" spans="1:1" x14ac:dyDescent="0.2">
      <c r="A778" s="356">
        <f>IF('Форма 2.9'!$BW$102="",1,0)</f>
        <v>0</v>
      </c>
    </row>
    <row r="779" spans="1:1" x14ac:dyDescent="0.2">
      <c r="A779" s="356">
        <f>IF('Форма 2.9'!$BW$11="",1,0)</f>
        <v>0</v>
      </c>
    </row>
    <row r="780" spans="1:1" x14ac:dyDescent="0.2">
      <c r="A780" s="356">
        <f>IF('Форма 2.9'!$BX$17="",1,0)</f>
        <v>0</v>
      </c>
    </row>
    <row r="781" spans="1:1" x14ac:dyDescent="0.2">
      <c r="A781" s="356">
        <f>IF('Форма 2.9'!$BX$18="",1,0)</f>
        <v>0</v>
      </c>
    </row>
    <row r="782" spans="1:1" x14ac:dyDescent="0.2">
      <c r="A782" s="356">
        <f>IF('Форма 2.9'!$BX$99="",1,0)</f>
        <v>0</v>
      </c>
    </row>
    <row r="783" spans="1:1" x14ac:dyDescent="0.2">
      <c r="A783" s="356">
        <f>IF('Форма 2.9'!$BX$100="",1,0)</f>
        <v>0</v>
      </c>
    </row>
    <row r="784" spans="1:1" x14ac:dyDescent="0.2">
      <c r="A784" s="356">
        <f>IF('Форма 2.9'!$BX$101="",1,0)</f>
        <v>0</v>
      </c>
    </row>
    <row r="785" spans="1:1" x14ac:dyDescent="0.2">
      <c r="A785" s="356">
        <f>IF('Форма 2.9'!$BX$102="",1,0)</f>
        <v>0</v>
      </c>
    </row>
    <row r="786" spans="1:1" x14ac:dyDescent="0.2">
      <c r="A786" s="356">
        <f>IF('Форма 2.9'!$BX$11="",1,0)</f>
        <v>0</v>
      </c>
    </row>
    <row r="787" spans="1:1" x14ac:dyDescent="0.2">
      <c r="A787" s="356">
        <f>IF('Форма 2.9'!$BY$17="",1,0)</f>
        <v>0</v>
      </c>
    </row>
    <row r="788" spans="1:1" x14ac:dyDescent="0.2">
      <c r="A788" s="356">
        <f>IF('Форма 2.9'!$BY$18="",1,0)</f>
        <v>0</v>
      </c>
    </row>
    <row r="789" spans="1:1" x14ac:dyDescent="0.2">
      <c r="A789" s="356">
        <f>IF('Форма 2.9'!$BY$99="",1,0)</f>
        <v>0</v>
      </c>
    </row>
    <row r="790" spans="1:1" x14ac:dyDescent="0.2">
      <c r="A790" s="356">
        <f>IF('Форма 2.9'!$BY$100="",1,0)</f>
        <v>0</v>
      </c>
    </row>
    <row r="791" spans="1:1" x14ac:dyDescent="0.2">
      <c r="A791" s="356">
        <f>IF('Форма 2.9'!$BY$101="",1,0)</f>
        <v>0</v>
      </c>
    </row>
    <row r="792" spans="1:1" x14ac:dyDescent="0.2">
      <c r="A792" s="356">
        <f>IF('Форма 2.9'!$BY$102="",1,0)</f>
        <v>0</v>
      </c>
    </row>
    <row r="793" spans="1:1" x14ac:dyDescent="0.2">
      <c r="A793" s="356">
        <f>IF('Форма 2.9'!$BY$11="",1,0)</f>
        <v>0</v>
      </c>
    </row>
    <row r="794" spans="1:1" x14ac:dyDescent="0.2">
      <c r="A794" s="356">
        <f>IF('Форма 2.9'!$G$65="",1,0)</f>
        <v>0</v>
      </c>
    </row>
    <row r="795" spans="1:1" x14ac:dyDescent="0.2">
      <c r="A795" s="356">
        <f>IF('Форма 2.9'!$H$65="",1,0)</f>
        <v>0</v>
      </c>
    </row>
    <row r="796" spans="1:1" x14ac:dyDescent="0.2">
      <c r="A796" s="356">
        <f>IF('Форма 2.9'!$G$68="",1,0)</f>
        <v>0</v>
      </c>
    </row>
    <row r="797" spans="1:1" x14ac:dyDescent="0.2">
      <c r="A797" s="356">
        <f>IF('Форма 2.9'!$H$68="",1,0)</f>
        <v>0</v>
      </c>
    </row>
    <row r="798" spans="1:1" x14ac:dyDescent="0.2">
      <c r="A798" s="356">
        <f>IF('Форма 2.9'!$G$71="",1,0)</f>
        <v>0</v>
      </c>
    </row>
    <row r="799" spans="1:1" x14ac:dyDescent="0.2">
      <c r="A799" s="356">
        <f>IF('Форма 2.9'!$H$71="",1,0)</f>
        <v>0</v>
      </c>
    </row>
    <row r="800" spans="1:1" x14ac:dyDescent="0.2">
      <c r="A800" s="356">
        <f>IF('Форма 2.9'!$G$74="",1,0)</f>
        <v>0</v>
      </c>
    </row>
    <row r="801" spans="1:1" x14ac:dyDescent="0.2">
      <c r="A801" s="356">
        <f>IF('Форма 2.9'!$H$74="",1,0)</f>
        <v>0</v>
      </c>
    </row>
    <row r="802" spans="1:1" x14ac:dyDescent="0.2">
      <c r="A802" s="356">
        <f>IF('Форма 2.9'!$G$77="",1,0)</f>
        <v>0</v>
      </c>
    </row>
    <row r="803" spans="1:1" x14ac:dyDescent="0.2">
      <c r="A803" s="356">
        <f>IF('Форма 2.9'!$H$77="",1,0)</f>
        <v>0</v>
      </c>
    </row>
    <row r="804" spans="1:1" x14ac:dyDescent="0.2">
      <c r="A804" s="356">
        <f>IF('Форма 2.9'!$G$80="",1,0)</f>
        <v>0</v>
      </c>
    </row>
    <row r="805" spans="1:1" x14ac:dyDescent="0.2">
      <c r="A805" s="356">
        <f>IF('Форма 2.9'!$H$80="",1,0)</f>
        <v>0</v>
      </c>
    </row>
    <row r="806" spans="1:1" x14ac:dyDescent="0.2">
      <c r="A806" s="356">
        <f>IF('Форма 2.9'!$G$83="",1,0)</f>
        <v>0</v>
      </c>
    </row>
    <row r="807" spans="1:1" x14ac:dyDescent="0.2">
      <c r="A807" s="356">
        <f>IF('Форма 2.9'!$H$83="",1,0)</f>
        <v>0</v>
      </c>
    </row>
    <row r="808" spans="1:1" x14ac:dyDescent="0.2">
      <c r="A808" s="356">
        <f>IF('Форма 2.9'!$G$103="",1,0)</f>
        <v>0</v>
      </c>
    </row>
    <row r="809" spans="1:1" x14ac:dyDescent="0.2">
      <c r="A809" s="356">
        <f>IF('Форма 2.9'!$I$104="",1,0)</f>
        <v>0</v>
      </c>
    </row>
    <row r="810" spans="1:1" x14ac:dyDescent="0.2">
      <c r="A810" s="356">
        <f>IF('Форма 2.9'!$K$104="",1,0)</f>
        <v>0</v>
      </c>
    </row>
    <row r="811" spans="1:1" x14ac:dyDescent="0.2">
      <c r="A811" s="356">
        <f>IF('Форма 2.9'!$L$104="",1,0)</f>
        <v>0</v>
      </c>
    </row>
    <row r="812" spans="1:1" x14ac:dyDescent="0.2">
      <c r="A812" s="356">
        <f>IF('Форма 2.9'!$M$104="",1,0)</f>
        <v>0</v>
      </c>
    </row>
    <row r="813" spans="1:1" x14ac:dyDescent="0.2">
      <c r="A813" s="356">
        <f>IF('Форма 2.9'!$N$104="",1,0)</f>
        <v>0</v>
      </c>
    </row>
    <row r="814" spans="1:1" x14ac:dyDescent="0.2">
      <c r="A814" s="356">
        <f>IF('Форма 2.9'!$O$104="",1,0)</f>
        <v>0</v>
      </c>
    </row>
    <row r="815" spans="1:1" x14ac:dyDescent="0.2">
      <c r="A815" s="356">
        <f>IF('Форма 2.9'!$P$104="",1,0)</f>
        <v>0</v>
      </c>
    </row>
    <row r="816" spans="1:1" x14ac:dyDescent="0.2">
      <c r="A816" s="356">
        <f>IF('Форма 2.9'!$Q$104="",1,0)</f>
        <v>0</v>
      </c>
    </row>
    <row r="817" spans="1:1" x14ac:dyDescent="0.2">
      <c r="A817" s="356">
        <f>IF('Форма 2.9'!$R$104="",1,0)</f>
        <v>0</v>
      </c>
    </row>
    <row r="818" spans="1:1" x14ac:dyDescent="0.2">
      <c r="A818" s="356">
        <f>IF('Форма 2.9'!$S$104="",1,0)</f>
        <v>0</v>
      </c>
    </row>
    <row r="819" spans="1:1" x14ac:dyDescent="0.2">
      <c r="A819" s="356">
        <f>IF('Форма 2.9'!$T$104="",1,0)</f>
        <v>0</v>
      </c>
    </row>
    <row r="820" spans="1:1" x14ac:dyDescent="0.2">
      <c r="A820" s="356">
        <f>IF('Форма 2.9'!$U$104="",1,0)</f>
        <v>0</v>
      </c>
    </row>
    <row r="821" spans="1:1" x14ac:dyDescent="0.2">
      <c r="A821" s="356">
        <f>IF('Форма 2.9'!$V$104="",1,0)</f>
        <v>0</v>
      </c>
    </row>
    <row r="822" spans="1:1" x14ac:dyDescent="0.2">
      <c r="A822" s="356">
        <f>IF('Форма 2.9'!$W$104="",1,0)</f>
        <v>0</v>
      </c>
    </row>
    <row r="823" spans="1:1" x14ac:dyDescent="0.2">
      <c r="A823" s="356">
        <f>IF('Форма 2.9'!$X$104="",1,0)</f>
        <v>0</v>
      </c>
    </row>
    <row r="824" spans="1:1" x14ac:dyDescent="0.2">
      <c r="A824" s="356">
        <f>IF('Форма 2.9'!$Y$104="",1,0)</f>
        <v>0</v>
      </c>
    </row>
    <row r="825" spans="1:1" x14ac:dyDescent="0.2">
      <c r="A825" s="356">
        <f>IF('Форма 2.9'!$Z$104="",1,0)</f>
        <v>0</v>
      </c>
    </row>
    <row r="826" spans="1:1" x14ac:dyDescent="0.2">
      <c r="A826" s="356">
        <f>IF('Форма 2.9'!$AA$104="",1,0)</f>
        <v>0</v>
      </c>
    </row>
    <row r="827" spans="1:1" x14ac:dyDescent="0.2">
      <c r="A827" s="356">
        <f>IF('Форма 2.9'!$AB$104="",1,0)</f>
        <v>0</v>
      </c>
    </row>
    <row r="828" spans="1:1" x14ac:dyDescent="0.2">
      <c r="A828" s="356">
        <f>IF('Форма 2.9'!$AC$104="",1,0)</f>
        <v>0</v>
      </c>
    </row>
    <row r="829" spans="1:1" x14ac:dyDescent="0.2">
      <c r="A829" s="356">
        <f>IF('Форма 2.9'!$AD$104="",1,0)</f>
        <v>0</v>
      </c>
    </row>
    <row r="830" spans="1:1" x14ac:dyDescent="0.2">
      <c r="A830" s="356">
        <f>IF('Форма 2.9'!$AE$104="",1,0)</f>
        <v>0</v>
      </c>
    </row>
    <row r="831" spans="1:1" x14ac:dyDescent="0.2">
      <c r="A831" s="356">
        <f>IF('Форма 2.9'!$AF$104="",1,0)</f>
        <v>0</v>
      </c>
    </row>
    <row r="832" spans="1:1" x14ac:dyDescent="0.2">
      <c r="A832" s="356">
        <f>IF('Форма 2.9'!$AG$104="",1,0)</f>
        <v>0</v>
      </c>
    </row>
    <row r="833" spans="1:1" x14ac:dyDescent="0.2">
      <c r="A833" s="356">
        <f>IF('Форма 2.9'!$AH$104="",1,0)</f>
        <v>0</v>
      </c>
    </row>
    <row r="834" spans="1:1" x14ac:dyDescent="0.2">
      <c r="A834" s="356">
        <f>IF('Форма 2.9'!$AI$104="",1,0)</f>
        <v>0</v>
      </c>
    </row>
    <row r="835" spans="1:1" x14ac:dyDescent="0.2">
      <c r="A835" s="356">
        <f>IF('Форма 2.9'!$AJ$104="",1,0)</f>
        <v>0</v>
      </c>
    </row>
    <row r="836" spans="1:1" x14ac:dyDescent="0.2">
      <c r="A836" s="356">
        <f>IF('Форма 2.9'!$AK$104="",1,0)</f>
        <v>0</v>
      </c>
    </row>
    <row r="837" spans="1:1" x14ac:dyDescent="0.2">
      <c r="A837" s="356">
        <f>IF('Форма 2.9'!$AL$104="",1,0)</f>
        <v>0</v>
      </c>
    </row>
    <row r="838" spans="1:1" x14ac:dyDescent="0.2">
      <c r="A838" s="356">
        <f>IF('Форма 2.9'!$AM$104="",1,0)</f>
        <v>0</v>
      </c>
    </row>
    <row r="839" spans="1:1" x14ac:dyDescent="0.2">
      <c r="A839" s="356">
        <f>IF('Форма 2.9'!$AN$104="",1,0)</f>
        <v>0</v>
      </c>
    </row>
    <row r="840" spans="1:1" x14ac:dyDescent="0.2">
      <c r="A840" s="356">
        <f>IF('Форма 2.9'!$AO$104="",1,0)</f>
        <v>0</v>
      </c>
    </row>
    <row r="841" spans="1:1" x14ac:dyDescent="0.2">
      <c r="A841" s="356">
        <f>IF('Форма 2.9'!$AP$104="",1,0)</f>
        <v>0</v>
      </c>
    </row>
    <row r="842" spans="1:1" x14ac:dyDescent="0.2">
      <c r="A842" s="356">
        <f>IF('Форма 2.9'!$AQ$104="",1,0)</f>
        <v>0</v>
      </c>
    </row>
    <row r="843" spans="1:1" x14ac:dyDescent="0.2">
      <c r="A843" s="356">
        <f>IF('Форма 2.9'!$AR$104="",1,0)</f>
        <v>0</v>
      </c>
    </row>
    <row r="844" spans="1:1" x14ac:dyDescent="0.2">
      <c r="A844" s="356">
        <f>IF('Форма 2.9'!$AS$104="",1,0)</f>
        <v>0</v>
      </c>
    </row>
    <row r="845" spans="1:1" x14ac:dyDescent="0.2">
      <c r="A845" s="356">
        <f>IF('Форма 2.9'!$AT$104="",1,0)</f>
        <v>0</v>
      </c>
    </row>
    <row r="846" spans="1:1" x14ac:dyDescent="0.2">
      <c r="A846" s="356">
        <f>IF('Форма 2.9'!$AU$104="",1,0)</f>
        <v>0</v>
      </c>
    </row>
    <row r="847" spans="1:1" x14ac:dyDescent="0.2">
      <c r="A847" s="356">
        <f>IF('Форма 2.9'!$AV$104="",1,0)</f>
        <v>0</v>
      </c>
    </row>
    <row r="848" spans="1:1" x14ac:dyDescent="0.2">
      <c r="A848" s="356">
        <f>IF('Форма 2.9'!$AW$104="",1,0)</f>
        <v>0</v>
      </c>
    </row>
    <row r="849" spans="1:1" x14ac:dyDescent="0.2">
      <c r="A849" s="356">
        <f>IF('Форма 2.9'!$AX$104="",1,0)</f>
        <v>0</v>
      </c>
    </row>
    <row r="850" spans="1:1" x14ac:dyDescent="0.2">
      <c r="A850" s="356">
        <f>IF('Форма 2.9'!$AY$104="",1,0)</f>
        <v>0</v>
      </c>
    </row>
    <row r="851" spans="1:1" x14ac:dyDescent="0.2">
      <c r="A851" s="356">
        <f>IF('Форма 2.9'!$AZ$104="",1,0)</f>
        <v>0</v>
      </c>
    </row>
    <row r="852" spans="1:1" x14ac:dyDescent="0.2">
      <c r="A852" s="356">
        <f>IF('Форма 2.9'!$BA$104="",1,0)</f>
        <v>0</v>
      </c>
    </row>
    <row r="853" spans="1:1" x14ac:dyDescent="0.2">
      <c r="A853" s="356">
        <f>IF('Форма 2.9'!$BB$104="",1,0)</f>
        <v>0</v>
      </c>
    </row>
    <row r="854" spans="1:1" x14ac:dyDescent="0.2">
      <c r="A854" s="356">
        <f>IF('Форма 2.9'!$BC$104="",1,0)</f>
        <v>0</v>
      </c>
    </row>
    <row r="855" spans="1:1" x14ac:dyDescent="0.2">
      <c r="A855" s="356">
        <f>IF('Форма 2.9'!$BD$104="",1,0)</f>
        <v>0</v>
      </c>
    </row>
    <row r="856" spans="1:1" x14ac:dyDescent="0.2">
      <c r="A856" s="356">
        <f>IF('Форма 2.9'!$BE$104="",1,0)</f>
        <v>0</v>
      </c>
    </row>
    <row r="857" spans="1:1" x14ac:dyDescent="0.2">
      <c r="A857" s="356">
        <f>IF('Форма 2.9'!$BF$104="",1,0)</f>
        <v>0</v>
      </c>
    </row>
    <row r="858" spans="1:1" x14ac:dyDescent="0.2">
      <c r="A858" s="356">
        <f>IF('Форма 2.9'!$BG$104="",1,0)</f>
        <v>0</v>
      </c>
    </row>
    <row r="859" spans="1:1" x14ac:dyDescent="0.2">
      <c r="A859" s="356">
        <f>IF('Форма 2.9'!$BH$104="",1,0)</f>
        <v>0</v>
      </c>
    </row>
    <row r="860" spans="1:1" x14ac:dyDescent="0.2">
      <c r="A860" s="356">
        <f>IF('Форма 2.9'!$BI$104="",1,0)</f>
        <v>0</v>
      </c>
    </row>
    <row r="861" spans="1:1" x14ac:dyDescent="0.2">
      <c r="A861" s="356">
        <f>IF('Форма 2.9'!$BJ$104="",1,0)</f>
        <v>0</v>
      </c>
    </row>
    <row r="862" spans="1:1" x14ac:dyDescent="0.2">
      <c r="A862" s="356">
        <f>IF('Форма 2.9'!$BK$104="",1,0)</f>
        <v>0</v>
      </c>
    </row>
    <row r="863" spans="1:1" x14ac:dyDescent="0.2">
      <c r="A863" s="356">
        <f>IF('Форма 2.9'!$BL$104="",1,0)</f>
        <v>0</v>
      </c>
    </row>
    <row r="864" spans="1:1" x14ac:dyDescent="0.2">
      <c r="A864" s="356">
        <f>IF('Форма 2.9'!$BM$104="",1,0)</f>
        <v>0</v>
      </c>
    </row>
    <row r="865" spans="1:1" x14ac:dyDescent="0.2">
      <c r="A865" s="356">
        <f>IF('Форма 2.9'!$BN$104="",1,0)</f>
        <v>0</v>
      </c>
    </row>
    <row r="866" spans="1:1" x14ac:dyDescent="0.2">
      <c r="A866" s="356">
        <f>IF('Форма 2.9'!$BO$104="",1,0)</f>
        <v>0</v>
      </c>
    </row>
    <row r="867" spans="1:1" x14ac:dyDescent="0.2">
      <c r="A867" s="356">
        <f>IF('Форма 2.9'!$BP$104="",1,0)</f>
        <v>0</v>
      </c>
    </row>
    <row r="868" spans="1:1" x14ac:dyDescent="0.2">
      <c r="A868" s="356">
        <f>IF('Форма 2.9'!$BQ$104="",1,0)</f>
        <v>0</v>
      </c>
    </row>
    <row r="869" spans="1:1" x14ac:dyDescent="0.2">
      <c r="A869" s="356">
        <f>IF('Форма 2.9'!$BR$104="",1,0)</f>
        <v>0</v>
      </c>
    </row>
    <row r="870" spans="1:1" x14ac:dyDescent="0.2">
      <c r="A870" s="356">
        <f>IF('Форма 2.9'!$BS$104="",1,0)</f>
        <v>0</v>
      </c>
    </row>
    <row r="871" spans="1:1" x14ac:dyDescent="0.2">
      <c r="A871" s="356">
        <f>IF('Форма 2.9'!$BT$104="",1,0)</f>
        <v>0</v>
      </c>
    </row>
    <row r="872" spans="1:1" x14ac:dyDescent="0.2">
      <c r="A872" s="356">
        <f>IF('Форма 2.9'!$BU$104="",1,0)</f>
        <v>0</v>
      </c>
    </row>
    <row r="873" spans="1:1" x14ac:dyDescent="0.2">
      <c r="A873" s="356">
        <f>IF('Форма 2.9'!$BV$104="",1,0)</f>
        <v>0</v>
      </c>
    </row>
    <row r="874" spans="1:1" x14ac:dyDescent="0.2">
      <c r="A874" s="356">
        <f>IF('Форма 2.9'!$BW$104="",1,0)</f>
        <v>0</v>
      </c>
    </row>
    <row r="875" spans="1:1" x14ac:dyDescent="0.2">
      <c r="A875" s="356">
        <f>IF('Форма 2.9'!$BX$104="",1,0)</f>
        <v>0</v>
      </c>
    </row>
    <row r="876" spans="1:1" x14ac:dyDescent="0.2">
      <c r="A876" s="356">
        <f>IF('Форма 2.9'!$BY$104="",1,0)</f>
        <v>0</v>
      </c>
    </row>
    <row r="877" spans="1:1" x14ac:dyDescent="0.2">
      <c r="A877" s="356">
        <f>IF('Форма 2.9'!$I$105="",1,0)</f>
        <v>0</v>
      </c>
    </row>
    <row r="878" spans="1:1" x14ac:dyDescent="0.2">
      <c r="A878" s="356">
        <f>IF('Форма 2.9'!$K$105="",1,0)</f>
        <v>0</v>
      </c>
    </row>
    <row r="879" spans="1:1" x14ac:dyDescent="0.2">
      <c r="A879" s="356">
        <f>IF('Форма 2.9'!$L$105="",1,0)</f>
        <v>0</v>
      </c>
    </row>
    <row r="880" spans="1:1" x14ac:dyDescent="0.2">
      <c r="A880" s="356">
        <f>IF('Форма 2.9'!$M$105="",1,0)</f>
        <v>0</v>
      </c>
    </row>
    <row r="881" spans="1:1" x14ac:dyDescent="0.2">
      <c r="A881" s="356">
        <f>IF('Форма 2.9'!$N$105="",1,0)</f>
        <v>0</v>
      </c>
    </row>
    <row r="882" spans="1:1" x14ac:dyDescent="0.2">
      <c r="A882" s="356">
        <f>IF('Форма 2.9'!$O$105="",1,0)</f>
        <v>0</v>
      </c>
    </row>
    <row r="883" spans="1:1" x14ac:dyDescent="0.2">
      <c r="A883" s="356">
        <f>IF('Форма 2.9'!$P$105="",1,0)</f>
        <v>0</v>
      </c>
    </row>
    <row r="884" spans="1:1" x14ac:dyDescent="0.2">
      <c r="A884" s="356">
        <f>IF('Форма 2.9'!$Q$105="",1,0)</f>
        <v>0</v>
      </c>
    </row>
    <row r="885" spans="1:1" x14ac:dyDescent="0.2">
      <c r="A885" s="356">
        <f>IF('Форма 2.9'!$R$105="",1,0)</f>
        <v>0</v>
      </c>
    </row>
    <row r="886" spans="1:1" x14ac:dyDescent="0.2">
      <c r="A886" s="356">
        <f>IF('Форма 2.9'!$S$105="",1,0)</f>
        <v>0</v>
      </c>
    </row>
    <row r="887" spans="1:1" x14ac:dyDescent="0.2">
      <c r="A887" s="356">
        <f>IF('Форма 2.9'!$T$105="",1,0)</f>
        <v>0</v>
      </c>
    </row>
    <row r="888" spans="1:1" x14ac:dyDescent="0.2">
      <c r="A888" s="356">
        <f>IF('Форма 2.9'!$U$105="",1,0)</f>
        <v>0</v>
      </c>
    </row>
    <row r="889" spans="1:1" x14ac:dyDescent="0.2">
      <c r="A889" s="356">
        <f>IF('Форма 2.9'!$V$105="",1,0)</f>
        <v>0</v>
      </c>
    </row>
    <row r="890" spans="1:1" x14ac:dyDescent="0.2">
      <c r="A890" s="356">
        <f>IF('Форма 2.9'!$W$105="",1,0)</f>
        <v>0</v>
      </c>
    </row>
    <row r="891" spans="1:1" x14ac:dyDescent="0.2">
      <c r="A891" s="356">
        <f>IF('Форма 2.9'!$X$105="",1,0)</f>
        <v>0</v>
      </c>
    </row>
    <row r="892" spans="1:1" x14ac:dyDescent="0.2">
      <c r="A892" s="356">
        <f>IF('Форма 2.9'!$Y$105="",1,0)</f>
        <v>0</v>
      </c>
    </row>
    <row r="893" spans="1:1" x14ac:dyDescent="0.2">
      <c r="A893" s="356">
        <f>IF('Форма 2.9'!$Z$105="",1,0)</f>
        <v>0</v>
      </c>
    </row>
    <row r="894" spans="1:1" x14ac:dyDescent="0.2">
      <c r="A894" s="356">
        <f>IF('Форма 2.9'!$AA$105="",1,0)</f>
        <v>0</v>
      </c>
    </row>
    <row r="895" spans="1:1" x14ac:dyDescent="0.2">
      <c r="A895" s="356">
        <f>IF('Форма 2.9'!$AB$105="",1,0)</f>
        <v>0</v>
      </c>
    </row>
    <row r="896" spans="1:1" x14ac:dyDescent="0.2">
      <c r="A896" s="356">
        <f>IF('Форма 2.9'!$AC$105="",1,0)</f>
        <v>0</v>
      </c>
    </row>
    <row r="897" spans="1:1" x14ac:dyDescent="0.2">
      <c r="A897" s="356">
        <f>IF('Форма 2.9'!$AD$105="",1,0)</f>
        <v>0</v>
      </c>
    </row>
    <row r="898" spans="1:1" x14ac:dyDescent="0.2">
      <c r="A898" s="356">
        <f>IF('Форма 2.9'!$AE$105="",1,0)</f>
        <v>0</v>
      </c>
    </row>
    <row r="899" spans="1:1" x14ac:dyDescent="0.2">
      <c r="A899" s="356">
        <f>IF('Форма 2.9'!$AF$105="",1,0)</f>
        <v>0</v>
      </c>
    </row>
    <row r="900" spans="1:1" x14ac:dyDescent="0.2">
      <c r="A900" s="356">
        <f>IF('Форма 2.9'!$AG$105="",1,0)</f>
        <v>0</v>
      </c>
    </row>
    <row r="901" spans="1:1" x14ac:dyDescent="0.2">
      <c r="A901" s="356">
        <f>IF('Форма 2.9'!$AH$105="",1,0)</f>
        <v>0</v>
      </c>
    </row>
    <row r="902" spans="1:1" x14ac:dyDescent="0.2">
      <c r="A902" s="356">
        <f>IF('Форма 2.9'!$AI$105="",1,0)</f>
        <v>0</v>
      </c>
    </row>
    <row r="903" spans="1:1" x14ac:dyDescent="0.2">
      <c r="A903" s="356">
        <f>IF('Форма 2.9'!$AJ$105="",1,0)</f>
        <v>0</v>
      </c>
    </row>
    <row r="904" spans="1:1" x14ac:dyDescent="0.2">
      <c r="A904" s="356">
        <f>IF('Форма 2.9'!$AK$105="",1,0)</f>
        <v>0</v>
      </c>
    </row>
    <row r="905" spans="1:1" x14ac:dyDescent="0.2">
      <c r="A905" s="356">
        <f>IF('Форма 2.9'!$AL$105="",1,0)</f>
        <v>0</v>
      </c>
    </row>
    <row r="906" spans="1:1" x14ac:dyDescent="0.2">
      <c r="A906" s="356">
        <f>IF('Форма 2.9'!$AM$105="",1,0)</f>
        <v>0</v>
      </c>
    </row>
    <row r="907" spans="1:1" x14ac:dyDescent="0.2">
      <c r="A907" s="356">
        <f>IF('Форма 2.9'!$AN$105="",1,0)</f>
        <v>0</v>
      </c>
    </row>
    <row r="908" spans="1:1" x14ac:dyDescent="0.2">
      <c r="A908" s="356">
        <f>IF('Форма 2.9'!$AO$105="",1,0)</f>
        <v>0</v>
      </c>
    </row>
    <row r="909" spans="1:1" x14ac:dyDescent="0.2">
      <c r="A909" s="356">
        <f>IF('Форма 2.9'!$AP$105="",1,0)</f>
        <v>0</v>
      </c>
    </row>
    <row r="910" spans="1:1" x14ac:dyDescent="0.2">
      <c r="A910" s="356">
        <f>IF('Форма 2.9'!$AQ$105="",1,0)</f>
        <v>0</v>
      </c>
    </row>
    <row r="911" spans="1:1" x14ac:dyDescent="0.2">
      <c r="A911" s="356">
        <f>IF('Форма 2.9'!$AR$105="",1,0)</f>
        <v>0</v>
      </c>
    </row>
    <row r="912" spans="1:1" x14ac:dyDescent="0.2">
      <c r="A912" s="356">
        <f>IF('Форма 2.9'!$AS$105="",1,0)</f>
        <v>0</v>
      </c>
    </row>
    <row r="913" spans="1:1" x14ac:dyDescent="0.2">
      <c r="A913" s="356">
        <f>IF('Форма 2.9'!$AT$105="",1,0)</f>
        <v>0</v>
      </c>
    </row>
    <row r="914" spans="1:1" x14ac:dyDescent="0.2">
      <c r="A914" s="356">
        <f>IF('Форма 2.9'!$AU$105="",1,0)</f>
        <v>0</v>
      </c>
    </row>
    <row r="915" spans="1:1" x14ac:dyDescent="0.2">
      <c r="A915" s="356">
        <f>IF('Форма 2.9'!$AV$105="",1,0)</f>
        <v>0</v>
      </c>
    </row>
    <row r="916" spans="1:1" x14ac:dyDescent="0.2">
      <c r="A916" s="356">
        <f>IF('Форма 2.9'!$AW$105="",1,0)</f>
        <v>0</v>
      </c>
    </row>
    <row r="917" spans="1:1" x14ac:dyDescent="0.2">
      <c r="A917" s="356">
        <f>IF('Форма 2.9'!$AX$105="",1,0)</f>
        <v>0</v>
      </c>
    </row>
    <row r="918" spans="1:1" x14ac:dyDescent="0.2">
      <c r="A918" s="356">
        <f>IF('Форма 2.9'!$AY$105="",1,0)</f>
        <v>0</v>
      </c>
    </row>
    <row r="919" spans="1:1" x14ac:dyDescent="0.2">
      <c r="A919" s="356">
        <f>IF('Форма 2.9'!$AZ$105="",1,0)</f>
        <v>0</v>
      </c>
    </row>
    <row r="920" spans="1:1" x14ac:dyDescent="0.2">
      <c r="A920" s="356">
        <f>IF('Форма 2.9'!$BA$105="",1,0)</f>
        <v>0</v>
      </c>
    </row>
    <row r="921" spans="1:1" x14ac:dyDescent="0.2">
      <c r="A921" s="356">
        <f>IF('Форма 2.9'!$BB$105="",1,0)</f>
        <v>0</v>
      </c>
    </row>
    <row r="922" spans="1:1" x14ac:dyDescent="0.2">
      <c r="A922" s="356">
        <f>IF('Форма 2.9'!$BC$105="",1,0)</f>
        <v>0</v>
      </c>
    </row>
    <row r="923" spans="1:1" x14ac:dyDescent="0.2">
      <c r="A923" s="356">
        <f>IF('Форма 2.9'!$BD$105="",1,0)</f>
        <v>0</v>
      </c>
    </row>
    <row r="924" spans="1:1" x14ac:dyDescent="0.2">
      <c r="A924" s="356">
        <f>IF('Форма 2.9'!$BE$105="",1,0)</f>
        <v>0</v>
      </c>
    </row>
    <row r="925" spans="1:1" x14ac:dyDescent="0.2">
      <c r="A925" s="356">
        <f>IF('Форма 2.9'!$BF$105="",1,0)</f>
        <v>0</v>
      </c>
    </row>
    <row r="926" spans="1:1" x14ac:dyDescent="0.2">
      <c r="A926" s="356">
        <f>IF('Форма 2.9'!$BG$105="",1,0)</f>
        <v>0</v>
      </c>
    </row>
    <row r="927" spans="1:1" x14ac:dyDescent="0.2">
      <c r="A927" s="356">
        <f>IF('Форма 2.9'!$BH$105="",1,0)</f>
        <v>0</v>
      </c>
    </row>
    <row r="928" spans="1:1" x14ac:dyDescent="0.2">
      <c r="A928" s="356">
        <f>IF('Форма 2.9'!$BI$105="",1,0)</f>
        <v>0</v>
      </c>
    </row>
    <row r="929" spans="1:1" x14ac:dyDescent="0.2">
      <c r="A929" s="356">
        <f>IF('Форма 2.9'!$BJ$105="",1,0)</f>
        <v>0</v>
      </c>
    </row>
    <row r="930" spans="1:1" x14ac:dyDescent="0.2">
      <c r="A930" s="356">
        <f>IF('Форма 2.9'!$BK$105="",1,0)</f>
        <v>0</v>
      </c>
    </row>
    <row r="931" spans="1:1" x14ac:dyDescent="0.2">
      <c r="A931" s="356">
        <f>IF('Форма 2.9'!$BL$105="",1,0)</f>
        <v>0</v>
      </c>
    </row>
    <row r="932" spans="1:1" x14ac:dyDescent="0.2">
      <c r="A932" s="356">
        <f>IF('Форма 2.9'!$BM$105="",1,0)</f>
        <v>0</v>
      </c>
    </row>
    <row r="933" spans="1:1" x14ac:dyDescent="0.2">
      <c r="A933" s="356">
        <f>IF('Форма 2.9'!$BN$105="",1,0)</f>
        <v>0</v>
      </c>
    </row>
    <row r="934" spans="1:1" x14ac:dyDescent="0.2">
      <c r="A934" s="356">
        <f>IF('Форма 2.9'!$BO$105="",1,0)</f>
        <v>0</v>
      </c>
    </row>
    <row r="935" spans="1:1" x14ac:dyDescent="0.2">
      <c r="A935" s="356">
        <f>IF('Форма 2.9'!$BP$105="",1,0)</f>
        <v>0</v>
      </c>
    </row>
    <row r="936" spans="1:1" x14ac:dyDescent="0.2">
      <c r="A936" s="356">
        <f>IF('Форма 2.9'!$BQ$105="",1,0)</f>
        <v>0</v>
      </c>
    </row>
    <row r="937" spans="1:1" x14ac:dyDescent="0.2">
      <c r="A937" s="356">
        <f>IF('Форма 2.9'!$BR$105="",1,0)</f>
        <v>0</v>
      </c>
    </row>
    <row r="938" spans="1:1" x14ac:dyDescent="0.2">
      <c r="A938" s="356">
        <f>IF('Форма 2.9'!$BS$105="",1,0)</f>
        <v>0</v>
      </c>
    </row>
    <row r="939" spans="1:1" x14ac:dyDescent="0.2">
      <c r="A939" s="356">
        <f>IF('Форма 2.9'!$BT$105="",1,0)</f>
        <v>0</v>
      </c>
    </row>
    <row r="940" spans="1:1" x14ac:dyDescent="0.2">
      <c r="A940" s="356">
        <f>IF('Форма 2.9'!$BU$105="",1,0)</f>
        <v>0</v>
      </c>
    </row>
    <row r="941" spans="1:1" x14ac:dyDescent="0.2">
      <c r="A941" s="356">
        <f>IF('Форма 2.9'!$BV$105="",1,0)</f>
        <v>0</v>
      </c>
    </row>
    <row r="942" spans="1:1" x14ac:dyDescent="0.2">
      <c r="A942" s="356">
        <f>IF('Форма 2.9'!$BW$105="",1,0)</f>
        <v>0</v>
      </c>
    </row>
    <row r="943" spans="1:1" x14ac:dyDescent="0.2">
      <c r="A943" s="356">
        <f>IF('Форма 2.9'!$BX$105="",1,0)</f>
        <v>0</v>
      </c>
    </row>
    <row r="944" spans="1:1" x14ac:dyDescent="0.2">
      <c r="A944" s="356">
        <f>IF('Форма 2.9'!$BY$105="",1,0)</f>
        <v>0</v>
      </c>
    </row>
    <row r="945" spans="1:1" x14ac:dyDescent="0.2">
      <c r="A945" s="356">
        <f>IF('Форма 2.9'!$I$106="",1,0)</f>
        <v>0</v>
      </c>
    </row>
    <row r="946" spans="1:1" x14ac:dyDescent="0.2">
      <c r="A946" s="356">
        <f>IF('Форма 2.9'!$K$106="",1,0)</f>
        <v>0</v>
      </c>
    </row>
    <row r="947" spans="1:1" x14ac:dyDescent="0.2">
      <c r="A947" s="356">
        <f>IF('Форма 2.9'!$L$106="",1,0)</f>
        <v>0</v>
      </c>
    </row>
    <row r="948" spans="1:1" x14ac:dyDescent="0.2">
      <c r="A948" s="356">
        <f>IF('Форма 2.9'!$M$106="",1,0)</f>
        <v>0</v>
      </c>
    </row>
    <row r="949" spans="1:1" x14ac:dyDescent="0.2">
      <c r="A949" s="356">
        <f>IF('Форма 2.9'!$N$106="",1,0)</f>
        <v>0</v>
      </c>
    </row>
    <row r="950" spans="1:1" x14ac:dyDescent="0.2">
      <c r="A950" s="356">
        <f>IF('Форма 2.9'!$O$106="",1,0)</f>
        <v>0</v>
      </c>
    </row>
    <row r="951" spans="1:1" x14ac:dyDescent="0.2">
      <c r="A951" s="356">
        <f>IF('Форма 2.9'!$P$106="",1,0)</f>
        <v>0</v>
      </c>
    </row>
    <row r="952" spans="1:1" x14ac:dyDescent="0.2">
      <c r="A952" s="356">
        <f>IF('Форма 2.9'!$Q$106="",1,0)</f>
        <v>0</v>
      </c>
    </row>
    <row r="953" spans="1:1" x14ac:dyDescent="0.2">
      <c r="A953" s="356">
        <f>IF('Форма 2.9'!$R$106="",1,0)</f>
        <v>0</v>
      </c>
    </row>
    <row r="954" spans="1:1" x14ac:dyDescent="0.2">
      <c r="A954" s="356">
        <f>IF('Форма 2.9'!$S$106="",1,0)</f>
        <v>0</v>
      </c>
    </row>
    <row r="955" spans="1:1" x14ac:dyDescent="0.2">
      <c r="A955" s="356">
        <f>IF('Форма 2.9'!$T$106="",1,0)</f>
        <v>0</v>
      </c>
    </row>
    <row r="956" spans="1:1" x14ac:dyDescent="0.2">
      <c r="A956" s="356">
        <f>IF('Форма 2.9'!$U$106="",1,0)</f>
        <v>0</v>
      </c>
    </row>
    <row r="957" spans="1:1" x14ac:dyDescent="0.2">
      <c r="A957" s="356">
        <f>IF('Форма 2.9'!$V$106="",1,0)</f>
        <v>0</v>
      </c>
    </row>
    <row r="958" spans="1:1" x14ac:dyDescent="0.2">
      <c r="A958" s="356">
        <f>IF('Форма 2.9'!$W$106="",1,0)</f>
        <v>0</v>
      </c>
    </row>
    <row r="959" spans="1:1" x14ac:dyDescent="0.2">
      <c r="A959" s="356">
        <f>IF('Форма 2.9'!$X$106="",1,0)</f>
        <v>0</v>
      </c>
    </row>
    <row r="960" spans="1:1" x14ac:dyDescent="0.2">
      <c r="A960" s="356">
        <f>IF('Форма 2.9'!$Y$106="",1,0)</f>
        <v>0</v>
      </c>
    </row>
    <row r="961" spans="1:1" x14ac:dyDescent="0.2">
      <c r="A961" s="356">
        <f>IF('Форма 2.9'!$Z$106="",1,0)</f>
        <v>0</v>
      </c>
    </row>
    <row r="962" spans="1:1" x14ac:dyDescent="0.2">
      <c r="A962" s="356">
        <f>IF('Форма 2.9'!$AA$106="",1,0)</f>
        <v>0</v>
      </c>
    </row>
    <row r="963" spans="1:1" x14ac:dyDescent="0.2">
      <c r="A963" s="356">
        <f>IF('Форма 2.9'!$AB$106="",1,0)</f>
        <v>0</v>
      </c>
    </row>
    <row r="964" spans="1:1" x14ac:dyDescent="0.2">
      <c r="A964" s="356">
        <f>IF('Форма 2.9'!$AC$106="",1,0)</f>
        <v>0</v>
      </c>
    </row>
    <row r="965" spans="1:1" x14ac:dyDescent="0.2">
      <c r="A965" s="356">
        <f>IF('Форма 2.9'!$AD$106="",1,0)</f>
        <v>0</v>
      </c>
    </row>
    <row r="966" spans="1:1" x14ac:dyDescent="0.2">
      <c r="A966" s="356">
        <f>IF('Форма 2.9'!$AE$106="",1,0)</f>
        <v>0</v>
      </c>
    </row>
    <row r="967" spans="1:1" x14ac:dyDescent="0.2">
      <c r="A967" s="356">
        <f>IF('Форма 2.9'!$AF$106="",1,0)</f>
        <v>0</v>
      </c>
    </row>
    <row r="968" spans="1:1" x14ac:dyDescent="0.2">
      <c r="A968" s="356">
        <f>IF('Форма 2.9'!$AG$106="",1,0)</f>
        <v>0</v>
      </c>
    </row>
    <row r="969" spans="1:1" x14ac:dyDescent="0.2">
      <c r="A969" s="356">
        <f>IF('Форма 2.9'!$AH$106="",1,0)</f>
        <v>0</v>
      </c>
    </row>
    <row r="970" spans="1:1" x14ac:dyDescent="0.2">
      <c r="A970" s="356">
        <f>IF('Форма 2.9'!$AI$106="",1,0)</f>
        <v>0</v>
      </c>
    </row>
    <row r="971" spans="1:1" x14ac:dyDescent="0.2">
      <c r="A971" s="356">
        <f>IF('Форма 2.9'!$AJ$106="",1,0)</f>
        <v>0</v>
      </c>
    </row>
    <row r="972" spans="1:1" x14ac:dyDescent="0.2">
      <c r="A972" s="356">
        <f>IF('Форма 2.9'!$AK$106="",1,0)</f>
        <v>0</v>
      </c>
    </row>
    <row r="973" spans="1:1" x14ac:dyDescent="0.2">
      <c r="A973" s="356">
        <f>IF('Форма 2.9'!$AL$106="",1,0)</f>
        <v>0</v>
      </c>
    </row>
    <row r="974" spans="1:1" x14ac:dyDescent="0.2">
      <c r="A974" s="356">
        <f>IF('Форма 2.9'!$AM$106="",1,0)</f>
        <v>0</v>
      </c>
    </row>
    <row r="975" spans="1:1" x14ac:dyDescent="0.2">
      <c r="A975" s="356">
        <f>IF('Форма 2.9'!$AN$106="",1,0)</f>
        <v>0</v>
      </c>
    </row>
    <row r="976" spans="1:1" x14ac:dyDescent="0.2">
      <c r="A976" s="356">
        <f>IF('Форма 2.9'!$AO$106="",1,0)</f>
        <v>0</v>
      </c>
    </row>
    <row r="977" spans="1:1" x14ac:dyDescent="0.2">
      <c r="A977" s="356">
        <f>IF('Форма 2.9'!$AP$106="",1,0)</f>
        <v>0</v>
      </c>
    </row>
    <row r="978" spans="1:1" x14ac:dyDescent="0.2">
      <c r="A978" s="356">
        <f>IF('Форма 2.9'!$AQ$106="",1,0)</f>
        <v>0</v>
      </c>
    </row>
    <row r="979" spans="1:1" x14ac:dyDescent="0.2">
      <c r="A979" s="356">
        <f>IF('Форма 2.9'!$AR$106="",1,0)</f>
        <v>0</v>
      </c>
    </row>
    <row r="980" spans="1:1" x14ac:dyDescent="0.2">
      <c r="A980" s="356">
        <f>IF('Форма 2.9'!$AS$106="",1,0)</f>
        <v>0</v>
      </c>
    </row>
    <row r="981" spans="1:1" x14ac:dyDescent="0.2">
      <c r="A981" s="356">
        <f>IF('Форма 2.9'!$AT$106="",1,0)</f>
        <v>0</v>
      </c>
    </row>
    <row r="982" spans="1:1" x14ac:dyDescent="0.2">
      <c r="A982" s="356">
        <f>IF('Форма 2.9'!$AU$106="",1,0)</f>
        <v>0</v>
      </c>
    </row>
    <row r="983" spans="1:1" x14ac:dyDescent="0.2">
      <c r="A983" s="356">
        <f>IF('Форма 2.9'!$AV$106="",1,0)</f>
        <v>0</v>
      </c>
    </row>
    <row r="984" spans="1:1" x14ac:dyDescent="0.2">
      <c r="A984" s="356">
        <f>IF('Форма 2.9'!$AW$106="",1,0)</f>
        <v>0</v>
      </c>
    </row>
    <row r="985" spans="1:1" x14ac:dyDescent="0.2">
      <c r="A985" s="356">
        <f>IF('Форма 2.9'!$AX$106="",1,0)</f>
        <v>0</v>
      </c>
    </row>
    <row r="986" spans="1:1" x14ac:dyDescent="0.2">
      <c r="A986" s="356">
        <f>IF('Форма 2.9'!$AY$106="",1,0)</f>
        <v>0</v>
      </c>
    </row>
    <row r="987" spans="1:1" x14ac:dyDescent="0.2">
      <c r="A987" s="356">
        <f>IF('Форма 2.9'!$AZ$106="",1,0)</f>
        <v>0</v>
      </c>
    </row>
    <row r="988" spans="1:1" x14ac:dyDescent="0.2">
      <c r="A988" s="356">
        <f>IF('Форма 2.9'!$BA$106="",1,0)</f>
        <v>0</v>
      </c>
    </row>
    <row r="989" spans="1:1" x14ac:dyDescent="0.2">
      <c r="A989" s="356">
        <f>IF('Форма 2.9'!$BB$106="",1,0)</f>
        <v>0</v>
      </c>
    </row>
    <row r="990" spans="1:1" x14ac:dyDescent="0.2">
      <c r="A990" s="356">
        <f>IF('Форма 2.9'!$BC$106="",1,0)</f>
        <v>0</v>
      </c>
    </row>
    <row r="991" spans="1:1" x14ac:dyDescent="0.2">
      <c r="A991" s="356">
        <f>IF('Форма 2.9'!$BD$106="",1,0)</f>
        <v>0</v>
      </c>
    </row>
    <row r="992" spans="1:1" x14ac:dyDescent="0.2">
      <c r="A992" s="356">
        <f>IF('Форма 2.9'!$BE$106="",1,0)</f>
        <v>0</v>
      </c>
    </row>
    <row r="993" spans="1:1" x14ac:dyDescent="0.2">
      <c r="A993" s="356">
        <f>IF('Форма 2.9'!$BF$106="",1,0)</f>
        <v>0</v>
      </c>
    </row>
    <row r="994" spans="1:1" x14ac:dyDescent="0.2">
      <c r="A994" s="356">
        <f>IF('Форма 2.9'!$BG$106="",1,0)</f>
        <v>0</v>
      </c>
    </row>
    <row r="995" spans="1:1" x14ac:dyDescent="0.2">
      <c r="A995" s="356">
        <f>IF('Форма 2.9'!$BH$106="",1,0)</f>
        <v>0</v>
      </c>
    </row>
    <row r="996" spans="1:1" x14ac:dyDescent="0.2">
      <c r="A996" s="356">
        <f>IF('Форма 2.9'!$BI$106="",1,0)</f>
        <v>0</v>
      </c>
    </row>
    <row r="997" spans="1:1" x14ac:dyDescent="0.2">
      <c r="A997" s="356">
        <f>IF('Форма 2.9'!$BJ$106="",1,0)</f>
        <v>0</v>
      </c>
    </row>
    <row r="998" spans="1:1" x14ac:dyDescent="0.2">
      <c r="A998" s="356">
        <f>IF('Форма 2.9'!$BK$106="",1,0)</f>
        <v>0</v>
      </c>
    </row>
    <row r="999" spans="1:1" x14ac:dyDescent="0.2">
      <c r="A999" s="356">
        <f>IF('Форма 2.9'!$BL$106="",1,0)</f>
        <v>0</v>
      </c>
    </row>
    <row r="1000" spans="1:1" x14ac:dyDescent="0.2">
      <c r="A1000" s="356">
        <f>IF('Форма 2.9'!$BM$106="",1,0)</f>
        <v>0</v>
      </c>
    </row>
    <row r="1001" spans="1:1" x14ac:dyDescent="0.2">
      <c r="A1001" s="356">
        <f>IF('Форма 2.9'!$BN$106="",1,0)</f>
        <v>0</v>
      </c>
    </row>
    <row r="1002" spans="1:1" x14ac:dyDescent="0.2">
      <c r="A1002" s="356">
        <f>IF('Форма 2.9'!$BO$106="",1,0)</f>
        <v>0</v>
      </c>
    </row>
    <row r="1003" spans="1:1" x14ac:dyDescent="0.2">
      <c r="A1003" s="356">
        <f>IF('Форма 2.9'!$BP$106="",1,0)</f>
        <v>0</v>
      </c>
    </row>
    <row r="1004" spans="1:1" x14ac:dyDescent="0.2">
      <c r="A1004" s="356">
        <f>IF('Форма 2.9'!$BQ$106="",1,0)</f>
        <v>0</v>
      </c>
    </row>
    <row r="1005" spans="1:1" x14ac:dyDescent="0.2">
      <c r="A1005" s="356">
        <f>IF('Форма 2.9'!$BR$106="",1,0)</f>
        <v>0</v>
      </c>
    </row>
    <row r="1006" spans="1:1" x14ac:dyDescent="0.2">
      <c r="A1006" s="356">
        <f>IF('Форма 2.9'!$BS$106="",1,0)</f>
        <v>0</v>
      </c>
    </row>
    <row r="1007" spans="1:1" x14ac:dyDescent="0.2">
      <c r="A1007" s="356">
        <f>IF('Форма 2.9'!$BT$106="",1,0)</f>
        <v>0</v>
      </c>
    </row>
    <row r="1008" spans="1:1" x14ac:dyDescent="0.2">
      <c r="A1008" s="356">
        <f>IF('Форма 2.9'!$BU$106="",1,0)</f>
        <v>0</v>
      </c>
    </row>
    <row r="1009" spans="1:1" x14ac:dyDescent="0.2">
      <c r="A1009" s="356">
        <f>IF('Форма 2.9'!$BV$106="",1,0)</f>
        <v>0</v>
      </c>
    </row>
    <row r="1010" spans="1:1" x14ac:dyDescent="0.2">
      <c r="A1010" s="356">
        <f>IF('Форма 2.9'!$BW$106="",1,0)</f>
        <v>0</v>
      </c>
    </row>
    <row r="1011" spans="1:1" x14ac:dyDescent="0.2">
      <c r="A1011" s="356">
        <f>IF('Форма 2.9'!$BX$106="",1,0)</f>
        <v>0</v>
      </c>
    </row>
    <row r="1012" spans="1:1" x14ac:dyDescent="0.2">
      <c r="A1012" s="356">
        <f>IF('Форма 2.9'!$BY$106="",1,0)</f>
        <v>0</v>
      </c>
    </row>
    <row r="1013" spans="1:1" x14ac:dyDescent="0.2">
      <c r="A1013" s="356">
        <f>IF('Форма 2.9'!$I$107="",1,0)</f>
        <v>0</v>
      </c>
    </row>
    <row r="1014" spans="1:1" x14ac:dyDescent="0.2">
      <c r="A1014" s="356">
        <f>IF('Форма 2.9'!$K$107="",1,0)</f>
        <v>0</v>
      </c>
    </row>
    <row r="1015" spans="1:1" x14ac:dyDescent="0.2">
      <c r="A1015" s="356">
        <f>IF('Форма 2.9'!$L$107="",1,0)</f>
        <v>0</v>
      </c>
    </row>
    <row r="1016" spans="1:1" x14ac:dyDescent="0.2">
      <c r="A1016" s="356">
        <f>IF('Форма 2.9'!$M$107="",1,0)</f>
        <v>0</v>
      </c>
    </row>
    <row r="1017" spans="1:1" x14ac:dyDescent="0.2">
      <c r="A1017" s="356">
        <f>IF('Форма 2.9'!$N$107="",1,0)</f>
        <v>0</v>
      </c>
    </row>
    <row r="1018" spans="1:1" x14ac:dyDescent="0.2">
      <c r="A1018" s="356">
        <f>IF('Форма 2.9'!$O$107="",1,0)</f>
        <v>0</v>
      </c>
    </row>
    <row r="1019" spans="1:1" x14ac:dyDescent="0.2">
      <c r="A1019" s="356">
        <f>IF('Форма 2.9'!$P$107="",1,0)</f>
        <v>0</v>
      </c>
    </row>
    <row r="1020" spans="1:1" x14ac:dyDescent="0.2">
      <c r="A1020" s="356">
        <f>IF('Форма 2.9'!$Q$107="",1,0)</f>
        <v>0</v>
      </c>
    </row>
    <row r="1021" spans="1:1" x14ac:dyDescent="0.2">
      <c r="A1021" s="356">
        <f>IF('Форма 2.9'!$R$107="",1,0)</f>
        <v>0</v>
      </c>
    </row>
    <row r="1022" spans="1:1" x14ac:dyDescent="0.2">
      <c r="A1022" s="356">
        <f>IF('Форма 2.9'!$S$107="",1,0)</f>
        <v>0</v>
      </c>
    </row>
    <row r="1023" spans="1:1" x14ac:dyDescent="0.2">
      <c r="A1023" s="356">
        <f>IF('Форма 2.9'!$T$107="",1,0)</f>
        <v>0</v>
      </c>
    </row>
    <row r="1024" spans="1:1" x14ac:dyDescent="0.2">
      <c r="A1024" s="356">
        <f>IF('Форма 2.9'!$U$107="",1,0)</f>
        <v>0</v>
      </c>
    </row>
    <row r="1025" spans="1:1" x14ac:dyDescent="0.2">
      <c r="A1025" s="356">
        <f>IF('Форма 2.9'!$V$107="",1,0)</f>
        <v>0</v>
      </c>
    </row>
    <row r="1026" spans="1:1" x14ac:dyDescent="0.2">
      <c r="A1026" s="356">
        <f>IF('Форма 2.9'!$W$107="",1,0)</f>
        <v>0</v>
      </c>
    </row>
    <row r="1027" spans="1:1" x14ac:dyDescent="0.2">
      <c r="A1027" s="356">
        <f>IF('Форма 2.9'!$X$107="",1,0)</f>
        <v>0</v>
      </c>
    </row>
    <row r="1028" spans="1:1" x14ac:dyDescent="0.2">
      <c r="A1028" s="356">
        <f>IF('Форма 2.9'!$Y$107="",1,0)</f>
        <v>0</v>
      </c>
    </row>
    <row r="1029" spans="1:1" x14ac:dyDescent="0.2">
      <c r="A1029" s="356">
        <f>IF('Форма 2.9'!$Z$107="",1,0)</f>
        <v>0</v>
      </c>
    </row>
    <row r="1030" spans="1:1" x14ac:dyDescent="0.2">
      <c r="A1030" s="356">
        <f>IF('Форма 2.9'!$AA$107="",1,0)</f>
        <v>0</v>
      </c>
    </row>
    <row r="1031" spans="1:1" x14ac:dyDescent="0.2">
      <c r="A1031" s="356">
        <f>IF('Форма 2.9'!$AB$107="",1,0)</f>
        <v>0</v>
      </c>
    </row>
    <row r="1032" spans="1:1" x14ac:dyDescent="0.2">
      <c r="A1032" s="356">
        <f>IF('Форма 2.9'!$AC$107="",1,0)</f>
        <v>0</v>
      </c>
    </row>
    <row r="1033" spans="1:1" x14ac:dyDescent="0.2">
      <c r="A1033" s="356">
        <f>IF('Форма 2.9'!$AD$107="",1,0)</f>
        <v>0</v>
      </c>
    </row>
    <row r="1034" spans="1:1" x14ac:dyDescent="0.2">
      <c r="A1034" s="356">
        <f>IF('Форма 2.9'!$AE$107="",1,0)</f>
        <v>0</v>
      </c>
    </row>
    <row r="1035" spans="1:1" x14ac:dyDescent="0.2">
      <c r="A1035" s="356">
        <f>IF('Форма 2.9'!$AF$107="",1,0)</f>
        <v>0</v>
      </c>
    </row>
    <row r="1036" spans="1:1" x14ac:dyDescent="0.2">
      <c r="A1036" s="356">
        <f>IF('Форма 2.9'!$AG$107="",1,0)</f>
        <v>0</v>
      </c>
    </row>
    <row r="1037" spans="1:1" x14ac:dyDescent="0.2">
      <c r="A1037" s="356">
        <f>IF('Форма 2.9'!$AH$107="",1,0)</f>
        <v>0</v>
      </c>
    </row>
    <row r="1038" spans="1:1" x14ac:dyDescent="0.2">
      <c r="A1038" s="356">
        <f>IF('Форма 2.9'!$AI$107="",1,0)</f>
        <v>0</v>
      </c>
    </row>
    <row r="1039" spans="1:1" x14ac:dyDescent="0.2">
      <c r="A1039" s="356">
        <f>IF('Форма 2.9'!$AJ$107="",1,0)</f>
        <v>0</v>
      </c>
    </row>
    <row r="1040" spans="1:1" x14ac:dyDescent="0.2">
      <c r="A1040" s="356">
        <f>IF('Форма 2.9'!$AK$107="",1,0)</f>
        <v>0</v>
      </c>
    </row>
    <row r="1041" spans="1:1" x14ac:dyDescent="0.2">
      <c r="A1041" s="356">
        <f>IF('Форма 2.9'!$AL$107="",1,0)</f>
        <v>0</v>
      </c>
    </row>
    <row r="1042" spans="1:1" x14ac:dyDescent="0.2">
      <c r="A1042" s="356">
        <f>IF('Форма 2.9'!$AM$107="",1,0)</f>
        <v>0</v>
      </c>
    </row>
    <row r="1043" spans="1:1" x14ac:dyDescent="0.2">
      <c r="A1043" s="356">
        <f>IF('Форма 2.9'!$AN$107="",1,0)</f>
        <v>0</v>
      </c>
    </row>
    <row r="1044" spans="1:1" x14ac:dyDescent="0.2">
      <c r="A1044" s="356">
        <f>IF('Форма 2.9'!$AO$107="",1,0)</f>
        <v>0</v>
      </c>
    </row>
    <row r="1045" spans="1:1" x14ac:dyDescent="0.2">
      <c r="A1045" s="356">
        <f>IF('Форма 2.9'!$AP$107="",1,0)</f>
        <v>0</v>
      </c>
    </row>
    <row r="1046" spans="1:1" x14ac:dyDescent="0.2">
      <c r="A1046" s="356">
        <f>IF('Форма 2.9'!$AQ$107="",1,0)</f>
        <v>0</v>
      </c>
    </row>
    <row r="1047" spans="1:1" x14ac:dyDescent="0.2">
      <c r="A1047" s="356">
        <f>IF('Форма 2.9'!$AR$107="",1,0)</f>
        <v>0</v>
      </c>
    </row>
    <row r="1048" spans="1:1" x14ac:dyDescent="0.2">
      <c r="A1048" s="356">
        <f>IF('Форма 2.9'!$AS$107="",1,0)</f>
        <v>0</v>
      </c>
    </row>
    <row r="1049" spans="1:1" x14ac:dyDescent="0.2">
      <c r="A1049" s="356">
        <f>IF('Форма 2.9'!$AT$107="",1,0)</f>
        <v>0</v>
      </c>
    </row>
    <row r="1050" spans="1:1" x14ac:dyDescent="0.2">
      <c r="A1050" s="356">
        <f>IF('Форма 2.9'!$AU$107="",1,0)</f>
        <v>0</v>
      </c>
    </row>
    <row r="1051" spans="1:1" x14ac:dyDescent="0.2">
      <c r="A1051" s="356">
        <f>IF('Форма 2.9'!$AV$107="",1,0)</f>
        <v>0</v>
      </c>
    </row>
    <row r="1052" spans="1:1" x14ac:dyDescent="0.2">
      <c r="A1052" s="356">
        <f>IF('Форма 2.9'!$AW$107="",1,0)</f>
        <v>0</v>
      </c>
    </row>
    <row r="1053" spans="1:1" x14ac:dyDescent="0.2">
      <c r="A1053" s="356">
        <f>IF('Форма 2.9'!$AX$107="",1,0)</f>
        <v>0</v>
      </c>
    </row>
    <row r="1054" spans="1:1" x14ac:dyDescent="0.2">
      <c r="A1054" s="356">
        <f>IF('Форма 2.9'!$AY$107="",1,0)</f>
        <v>0</v>
      </c>
    </row>
    <row r="1055" spans="1:1" x14ac:dyDescent="0.2">
      <c r="A1055" s="356">
        <f>IF('Форма 2.9'!$AZ$107="",1,0)</f>
        <v>0</v>
      </c>
    </row>
    <row r="1056" spans="1:1" x14ac:dyDescent="0.2">
      <c r="A1056" s="356">
        <f>IF('Форма 2.9'!$BA$107="",1,0)</f>
        <v>0</v>
      </c>
    </row>
    <row r="1057" spans="1:1" x14ac:dyDescent="0.2">
      <c r="A1057" s="356">
        <f>IF('Форма 2.9'!$BB$107="",1,0)</f>
        <v>0</v>
      </c>
    </row>
    <row r="1058" spans="1:1" x14ac:dyDescent="0.2">
      <c r="A1058" s="356">
        <f>IF('Форма 2.9'!$BC$107="",1,0)</f>
        <v>0</v>
      </c>
    </row>
    <row r="1059" spans="1:1" x14ac:dyDescent="0.2">
      <c r="A1059" s="356">
        <f>IF('Форма 2.9'!$BD$107="",1,0)</f>
        <v>0</v>
      </c>
    </row>
    <row r="1060" spans="1:1" x14ac:dyDescent="0.2">
      <c r="A1060" s="356">
        <f>IF('Форма 2.9'!$BE$107="",1,0)</f>
        <v>0</v>
      </c>
    </row>
    <row r="1061" spans="1:1" x14ac:dyDescent="0.2">
      <c r="A1061" s="356">
        <f>IF('Форма 2.9'!$BF$107="",1,0)</f>
        <v>0</v>
      </c>
    </row>
    <row r="1062" spans="1:1" x14ac:dyDescent="0.2">
      <c r="A1062" s="356">
        <f>IF('Форма 2.9'!$BG$107="",1,0)</f>
        <v>0</v>
      </c>
    </row>
    <row r="1063" spans="1:1" x14ac:dyDescent="0.2">
      <c r="A1063" s="356">
        <f>IF('Форма 2.9'!$BH$107="",1,0)</f>
        <v>0</v>
      </c>
    </row>
    <row r="1064" spans="1:1" x14ac:dyDescent="0.2">
      <c r="A1064" s="356">
        <f>IF('Форма 2.9'!$BI$107="",1,0)</f>
        <v>0</v>
      </c>
    </row>
    <row r="1065" spans="1:1" x14ac:dyDescent="0.2">
      <c r="A1065" s="356">
        <f>IF('Форма 2.9'!$BJ$107="",1,0)</f>
        <v>0</v>
      </c>
    </row>
    <row r="1066" spans="1:1" x14ac:dyDescent="0.2">
      <c r="A1066" s="356">
        <f>IF('Форма 2.9'!$BK$107="",1,0)</f>
        <v>0</v>
      </c>
    </row>
    <row r="1067" spans="1:1" x14ac:dyDescent="0.2">
      <c r="A1067" s="356">
        <f>IF('Форма 2.9'!$BL$107="",1,0)</f>
        <v>0</v>
      </c>
    </row>
    <row r="1068" spans="1:1" x14ac:dyDescent="0.2">
      <c r="A1068" s="356">
        <f>IF('Форма 2.9'!$BM$107="",1,0)</f>
        <v>0</v>
      </c>
    </row>
    <row r="1069" spans="1:1" x14ac:dyDescent="0.2">
      <c r="A1069" s="356">
        <f>IF('Форма 2.9'!$BN$107="",1,0)</f>
        <v>0</v>
      </c>
    </row>
    <row r="1070" spans="1:1" x14ac:dyDescent="0.2">
      <c r="A1070" s="356">
        <f>IF('Форма 2.9'!$BO$107="",1,0)</f>
        <v>0</v>
      </c>
    </row>
    <row r="1071" spans="1:1" x14ac:dyDescent="0.2">
      <c r="A1071" s="356">
        <f>IF('Форма 2.9'!$BP$107="",1,0)</f>
        <v>0</v>
      </c>
    </row>
    <row r="1072" spans="1:1" x14ac:dyDescent="0.2">
      <c r="A1072" s="356">
        <f>IF('Форма 2.9'!$BQ$107="",1,0)</f>
        <v>0</v>
      </c>
    </row>
    <row r="1073" spans="1:1" x14ac:dyDescent="0.2">
      <c r="A1073" s="356">
        <f>IF('Форма 2.9'!$BR$107="",1,0)</f>
        <v>0</v>
      </c>
    </row>
    <row r="1074" spans="1:1" x14ac:dyDescent="0.2">
      <c r="A1074" s="356">
        <f>IF('Форма 2.9'!$BS$107="",1,0)</f>
        <v>0</v>
      </c>
    </row>
    <row r="1075" spans="1:1" x14ac:dyDescent="0.2">
      <c r="A1075" s="356">
        <f>IF('Форма 2.9'!$BT$107="",1,0)</f>
        <v>0</v>
      </c>
    </row>
    <row r="1076" spans="1:1" x14ac:dyDescent="0.2">
      <c r="A1076" s="356">
        <f>IF('Форма 2.9'!$BU$107="",1,0)</f>
        <v>0</v>
      </c>
    </row>
    <row r="1077" spans="1:1" x14ac:dyDescent="0.2">
      <c r="A1077" s="356">
        <f>IF('Форма 2.9'!$BV$107="",1,0)</f>
        <v>0</v>
      </c>
    </row>
    <row r="1078" spans="1:1" x14ac:dyDescent="0.2">
      <c r="A1078" s="356">
        <f>IF('Форма 2.9'!$BW$107="",1,0)</f>
        <v>0</v>
      </c>
    </row>
    <row r="1079" spans="1:1" x14ac:dyDescent="0.2">
      <c r="A1079" s="356">
        <f>IF('Форма 2.9'!$BX$107="",1,0)</f>
        <v>0</v>
      </c>
    </row>
    <row r="1080" spans="1:1" x14ac:dyDescent="0.2">
      <c r="A1080" s="356">
        <f>IF('Форма 2.9'!$BY$107="",1,0)</f>
        <v>0</v>
      </c>
    </row>
    <row r="1081" spans="1:1" x14ac:dyDescent="0.2">
      <c r="A1081" s="356">
        <f>IF('Форма 2.9'!$G$108="",1,0)</f>
        <v>0</v>
      </c>
    </row>
    <row r="1082" spans="1:1" x14ac:dyDescent="0.2">
      <c r="A1082" s="356">
        <f>IF('Форма 2.9'!$I$109="",1,0)</f>
        <v>0</v>
      </c>
    </row>
    <row r="1083" spans="1:1" x14ac:dyDescent="0.2">
      <c r="A1083" s="356">
        <f>IF('Форма 2.9'!$K$109="",1,0)</f>
        <v>0</v>
      </c>
    </row>
    <row r="1084" spans="1:1" x14ac:dyDescent="0.2">
      <c r="A1084" s="356">
        <f>IF('Форма 2.9'!$L$109="",1,0)</f>
        <v>0</v>
      </c>
    </row>
    <row r="1085" spans="1:1" x14ac:dyDescent="0.2">
      <c r="A1085" s="356">
        <f>IF('Форма 2.9'!$M$109="",1,0)</f>
        <v>0</v>
      </c>
    </row>
    <row r="1086" spans="1:1" x14ac:dyDescent="0.2">
      <c r="A1086" s="356">
        <f>IF('Форма 2.9'!$N$109="",1,0)</f>
        <v>0</v>
      </c>
    </row>
    <row r="1087" spans="1:1" x14ac:dyDescent="0.2">
      <c r="A1087" s="356">
        <f>IF('Форма 2.9'!$O$109="",1,0)</f>
        <v>0</v>
      </c>
    </row>
    <row r="1088" spans="1:1" x14ac:dyDescent="0.2">
      <c r="A1088" s="356">
        <f>IF('Форма 2.9'!$P$109="",1,0)</f>
        <v>0</v>
      </c>
    </row>
    <row r="1089" spans="1:1" x14ac:dyDescent="0.2">
      <c r="A1089" s="356">
        <f>IF('Форма 2.9'!$Q$109="",1,0)</f>
        <v>0</v>
      </c>
    </row>
    <row r="1090" spans="1:1" x14ac:dyDescent="0.2">
      <c r="A1090" s="356">
        <f>IF('Форма 2.9'!$R$109="",1,0)</f>
        <v>0</v>
      </c>
    </row>
    <row r="1091" spans="1:1" x14ac:dyDescent="0.2">
      <c r="A1091" s="356">
        <f>IF('Форма 2.9'!$S$109="",1,0)</f>
        <v>0</v>
      </c>
    </row>
    <row r="1092" spans="1:1" x14ac:dyDescent="0.2">
      <c r="A1092" s="356">
        <f>IF('Форма 2.9'!$T$109="",1,0)</f>
        <v>0</v>
      </c>
    </row>
    <row r="1093" spans="1:1" x14ac:dyDescent="0.2">
      <c r="A1093" s="356">
        <f>IF('Форма 2.9'!$U$109="",1,0)</f>
        <v>0</v>
      </c>
    </row>
    <row r="1094" spans="1:1" x14ac:dyDescent="0.2">
      <c r="A1094" s="356">
        <f>IF('Форма 2.9'!$V$109="",1,0)</f>
        <v>0</v>
      </c>
    </row>
    <row r="1095" spans="1:1" x14ac:dyDescent="0.2">
      <c r="A1095" s="356">
        <f>IF('Форма 2.9'!$W$109="",1,0)</f>
        <v>0</v>
      </c>
    </row>
    <row r="1096" spans="1:1" x14ac:dyDescent="0.2">
      <c r="A1096" s="356">
        <f>IF('Форма 2.9'!$X$109="",1,0)</f>
        <v>0</v>
      </c>
    </row>
    <row r="1097" spans="1:1" x14ac:dyDescent="0.2">
      <c r="A1097" s="356">
        <f>IF('Форма 2.9'!$Y$109="",1,0)</f>
        <v>0</v>
      </c>
    </row>
    <row r="1098" spans="1:1" x14ac:dyDescent="0.2">
      <c r="A1098" s="356">
        <f>IF('Форма 2.9'!$Z$109="",1,0)</f>
        <v>0</v>
      </c>
    </row>
    <row r="1099" spans="1:1" x14ac:dyDescent="0.2">
      <c r="A1099" s="356">
        <f>IF('Форма 2.9'!$AA$109="",1,0)</f>
        <v>0</v>
      </c>
    </row>
    <row r="1100" spans="1:1" x14ac:dyDescent="0.2">
      <c r="A1100" s="356">
        <f>IF('Форма 2.9'!$AB$109="",1,0)</f>
        <v>0</v>
      </c>
    </row>
    <row r="1101" spans="1:1" x14ac:dyDescent="0.2">
      <c r="A1101" s="356">
        <f>IF('Форма 2.9'!$AC$109="",1,0)</f>
        <v>0</v>
      </c>
    </row>
    <row r="1102" spans="1:1" x14ac:dyDescent="0.2">
      <c r="A1102" s="356">
        <f>IF('Форма 2.9'!$AD$109="",1,0)</f>
        <v>0</v>
      </c>
    </row>
    <row r="1103" spans="1:1" x14ac:dyDescent="0.2">
      <c r="A1103" s="356">
        <f>IF('Форма 2.9'!$AE$109="",1,0)</f>
        <v>0</v>
      </c>
    </row>
    <row r="1104" spans="1:1" x14ac:dyDescent="0.2">
      <c r="A1104" s="356">
        <f>IF('Форма 2.9'!$AF$109="",1,0)</f>
        <v>0</v>
      </c>
    </row>
    <row r="1105" spans="1:1" x14ac:dyDescent="0.2">
      <c r="A1105" s="356">
        <f>IF('Форма 2.9'!$AG$109="",1,0)</f>
        <v>0</v>
      </c>
    </row>
    <row r="1106" spans="1:1" x14ac:dyDescent="0.2">
      <c r="A1106" s="356">
        <f>IF('Форма 2.9'!$AH$109="",1,0)</f>
        <v>0</v>
      </c>
    </row>
    <row r="1107" spans="1:1" x14ac:dyDescent="0.2">
      <c r="A1107" s="356">
        <f>IF('Форма 2.9'!$AI$109="",1,0)</f>
        <v>0</v>
      </c>
    </row>
    <row r="1108" spans="1:1" x14ac:dyDescent="0.2">
      <c r="A1108" s="356">
        <f>IF('Форма 2.9'!$AJ$109="",1,0)</f>
        <v>0</v>
      </c>
    </row>
    <row r="1109" spans="1:1" x14ac:dyDescent="0.2">
      <c r="A1109" s="356">
        <f>IF('Форма 2.9'!$AK$109="",1,0)</f>
        <v>0</v>
      </c>
    </row>
    <row r="1110" spans="1:1" x14ac:dyDescent="0.2">
      <c r="A1110" s="356">
        <f>IF('Форма 2.9'!$AL$109="",1,0)</f>
        <v>0</v>
      </c>
    </row>
    <row r="1111" spans="1:1" x14ac:dyDescent="0.2">
      <c r="A1111" s="356">
        <f>IF('Форма 2.9'!$AM$109="",1,0)</f>
        <v>0</v>
      </c>
    </row>
    <row r="1112" spans="1:1" x14ac:dyDescent="0.2">
      <c r="A1112" s="356">
        <f>IF('Форма 2.9'!$AN$109="",1,0)</f>
        <v>0</v>
      </c>
    </row>
    <row r="1113" spans="1:1" x14ac:dyDescent="0.2">
      <c r="A1113" s="356">
        <f>IF('Форма 2.9'!$AO$109="",1,0)</f>
        <v>0</v>
      </c>
    </row>
    <row r="1114" spans="1:1" x14ac:dyDescent="0.2">
      <c r="A1114" s="356">
        <f>IF('Форма 2.9'!$AP$109="",1,0)</f>
        <v>0</v>
      </c>
    </row>
    <row r="1115" spans="1:1" x14ac:dyDescent="0.2">
      <c r="A1115" s="356">
        <f>IF('Форма 2.9'!$AQ$109="",1,0)</f>
        <v>0</v>
      </c>
    </row>
    <row r="1116" spans="1:1" x14ac:dyDescent="0.2">
      <c r="A1116" s="356">
        <f>IF('Форма 2.9'!$AR$109="",1,0)</f>
        <v>0</v>
      </c>
    </row>
    <row r="1117" spans="1:1" x14ac:dyDescent="0.2">
      <c r="A1117" s="356">
        <f>IF('Форма 2.9'!$AS$109="",1,0)</f>
        <v>0</v>
      </c>
    </row>
    <row r="1118" spans="1:1" x14ac:dyDescent="0.2">
      <c r="A1118" s="356">
        <f>IF('Форма 2.9'!$AT$109="",1,0)</f>
        <v>0</v>
      </c>
    </row>
    <row r="1119" spans="1:1" x14ac:dyDescent="0.2">
      <c r="A1119" s="356">
        <f>IF('Форма 2.9'!$AU$109="",1,0)</f>
        <v>0</v>
      </c>
    </row>
    <row r="1120" spans="1:1" x14ac:dyDescent="0.2">
      <c r="A1120" s="356">
        <f>IF('Форма 2.9'!$AV$109="",1,0)</f>
        <v>0</v>
      </c>
    </row>
    <row r="1121" spans="1:1" x14ac:dyDescent="0.2">
      <c r="A1121" s="356">
        <f>IF('Форма 2.9'!$AW$109="",1,0)</f>
        <v>0</v>
      </c>
    </row>
    <row r="1122" spans="1:1" x14ac:dyDescent="0.2">
      <c r="A1122" s="356">
        <f>IF('Форма 2.9'!$AX$109="",1,0)</f>
        <v>0</v>
      </c>
    </row>
    <row r="1123" spans="1:1" x14ac:dyDescent="0.2">
      <c r="A1123" s="356">
        <f>IF('Форма 2.9'!$AY$109="",1,0)</f>
        <v>0</v>
      </c>
    </row>
    <row r="1124" spans="1:1" x14ac:dyDescent="0.2">
      <c r="A1124" s="356">
        <f>IF('Форма 2.9'!$AZ$109="",1,0)</f>
        <v>0</v>
      </c>
    </row>
    <row r="1125" spans="1:1" x14ac:dyDescent="0.2">
      <c r="A1125" s="356">
        <f>IF('Форма 2.9'!$BA$109="",1,0)</f>
        <v>0</v>
      </c>
    </row>
    <row r="1126" spans="1:1" x14ac:dyDescent="0.2">
      <c r="A1126" s="356">
        <f>IF('Форма 2.9'!$BB$109="",1,0)</f>
        <v>0</v>
      </c>
    </row>
    <row r="1127" spans="1:1" x14ac:dyDescent="0.2">
      <c r="A1127" s="356">
        <f>IF('Форма 2.9'!$BC$109="",1,0)</f>
        <v>0</v>
      </c>
    </row>
    <row r="1128" spans="1:1" x14ac:dyDescent="0.2">
      <c r="A1128" s="356">
        <f>IF('Форма 2.9'!$BD$109="",1,0)</f>
        <v>0</v>
      </c>
    </row>
    <row r="1129" spans="1:1" x14ac:dyDescent="0.2">
      <c r="A1129" s="356">
        <f>IF('Форма 2.9'!$BE$109="",1,0)</f>
        <v>0</v>
      </c>
    </row>
    <row r="1130" spans="1:1" x14ac:dyDescent="0.2">
      <c r="A1130" s="356">
        <f>IF('Форма 2.9'!$BF$109="",1,0)</f>
        <v>0</v>
      </c>
    </row>
    <row r="1131" spans="1:1" x14ac:dyDescent="0.2">
      <c r="A1131" s="356">
        <f>IF('Форма 2.9'!$BG$109="",1,0)</f>
        <v>0</v>
      </c>
    </row>
    <row r="1132" spans="1:1" x14ac:dyDescent="0.2">
      <c r="A1132" s="356">
        <f>IF('Форма 2.9'!$BH$109="",1,0)</f>
        <v>0</v>
      </c>
    </row>
    <row r="1133" spans="1:1" x14ac:dyDescent="0.2">
      <c r="A1133" s="356">
        <f>IF('Форма 2.9'!$BI$109="",1,0)</f>
        <v>0</v>
      </c>
    </row>
    <row r="1134" spans="1:1" x14ac:dyDescent="0.2">
      <c r="A1134" s="356">
        <f>IF('Форма 2.9'!$BJ$109="",1,0)</f>
        <v>0</v>
      </c>
    </row>
    <row r="1135" spans="1:1" x14ac:dyDescent="0.2">
      <c r="A1135" s="356">
        <f>IF('Форма 2.9'!$BK$109="",1,0)</f>
        <v>0</v>
      </c>
    </row>
    <row r="1136" spans="1:1" x14ac:dyDescent="0.2">
      <c r="A1136" s="356">
        <f>IF('Форма 2.9'!$BL$109="",1,0)</f>
        <v>0</v>
      </c>
    </row>
    <row r="1137" spans="1:1" x14ac:dyDescent="0.2">
      <c r="A1137" s="356">
        <f>IF('Форма 2.9'!$BM$109="",1,0)</f>
        <v>0</v>
      </c>
    </row>
    <row r="1138" spans="1:1" x14ac:dyDescent="0.2">
      <c r="A1138" s="356">
        <f>IF('Форма 2.9'!$BN$109="",1,0)</f>
        <v>0</v>
      </c>
    </row>
    <row r="1139" spans="1:1" x14ac:dyDescent="0.2">
      <c r="A1139" s="356">
        <f>IF('Форма 2.9'!$BO$109="",1,0)</f>
        <v>0</v>
      </c>
    </row>
    <row r="1140" spans="1:1" x14ac:dyDescent="0.2">
      <c r="A1140" s="356">
        <f>IF('Форма 2.9'!$BP$109="",1,0)</f>
        <v>0</v>
      </c>
    </row>
    <row r="1141" spans="1:1" x14ac:dyDescent="0.2">
      <c r="A1141" s="356">
        <f>IF('Форма 2.9'!$BQ$109="",1,0)</f>
        <v>0</v>
      </c>
    </row>
    <row r="1142" spans="1:1" x14ac:dyDescent="0.2">
      <c r="A1142" s="356">
        <f>IF('Форма 2.9'!$BR$109="",1,0)</f>
        <v>0</v>
      </c>
    </row>
    <row r="1143" spans="1:1" x14ac:dyDescent="0.2">
      <c r="A1143" s="356">
        <f>IF('Форма 2.9'!$BS$109="",1,0)</f>
        <v>0</v>
      </c>
    </row>
    <row r="1144" spans="1:1" x14ac:dyDescent="0.2">
      <c r="A1144" s="356">
        <f>IF('Форма 2.9'!$BT$109="",1,0)</f>
        <v>0</v>
      </c>
    </row>
    <row r="1145" spans="1:1" x14ac:dyDescent="0.2">
      <c r="A1145" s="356">
        <f>IF('Форма 2.9'!$BU$109="",1,0)</f>
        <v>0</v>
      </c>
    </row>
    <row r="1146" spans="1:1" x14ac:dyDescent="0.2">
      <c r="A1146" s="356">
        <f>IF('Форма 2.9'!$BV$109="",1,0)</f>
        <v>0</v>
      </c>
    </row>
    <row r="1147" spans="1:1" x14ac:dyDescent="0.2">
      <c r="A1147" s="356">
        <f>IF('Форма 2.9'!$BW$109="",1,0)</f>
        <v>0</v>
      </c>
    </row>
    <row r="1148" spans="1:1" x14ac:dyDescent="0.2">
      <c r="A1148" s="356">
        <f>IF('Форма 2.9'!$BX$109="",1,0)</f>
        <v>0</v>
      </c>
    </row>
    <row r="1149" spans="1:1" x14ac:dyDescent="0.2">
      <c r="A1149" s="356">
        <f>IF('Форма 2.9'!$BY$109="",1,0)</f>
        <v>0</v>
      </c>
    </row>
    <row r="1150" spans="1:1" x14ac:dyDescent="0.2">
      <c r="A1150" s="356">
        <f>IF('Форма 2.9'!$I$110="",1,0)</f>
        <v>0</v>
      </c>
    </row>
    <row r="1151" spans="1:1" x14ac:dyDescent="0.2">
      <c r="A1151" s="356">
        <f>IF('Форма 2.9'!$K$110="",1,0)</f>
        <v>0</v>
      </c>
    </row>
    <row r="1152" spans="1:1" x14ac:dyDescent="0.2">
      <c r="A1152" s="356">
        <f>IF('Форма 2.9'!$L$110="",1,0)</f>
        <v>0</v>
      </c>
    </row>
    <row r="1153" spans="1:1" x14ac:dyDescent="0.2">
      <c r="A1153" s="356">
        <f>IF('Форма 2.9'!$M$110="",1,0)</f>
        <v>0</v>
      </c>
    </row>
    <row r="1154" spans="1:1" x14ac:dyDescent="0.2">
      <c r="A1154" s="356">
        <f>IF('Форма 2.9'!$N$110="",1,0)</f>
        <v>0</v>
      </c>
    </row>
    <row r="1155" spans="1:1" x14ac:dyDescent="0.2">
      <c r="A1155" s="356">
        <f>IF('Форма 2.9'!$O$110="",1,0)</f>
        <v>0</v>
      </c>
    </row>
    <row r="1156" spans="1:1" x14ac:dyDescent="0.2">
      <c r="A1156" s="356">
        <f>IF('Форма 2.9'!$P$110="",1,0)</f>
        <v>0</v>
      </c>
    </row>
    <row r="1157" spans="1:1" x14ac:dyDescent="0.2">
      <c r="A1157" s="356">
        <f>IF('Форма 2.9'!$Q$110="",1,0)</f>
        <v>0</v>
      </c>
    </row>
    <row r="1158" spans="1:1" x14ac:dyDescent="0.2">
      <c r="A1158" s="356">
        <f>IF('Форма 2.9'!$R$110="",1,0)</f>
        <v>0</v>
      </c>
    </row>
    <row r="1159" spans="1:1" x14ac:dyDescent="0.2">
      <c r="A1159" s="356">
        <f>IF('Форма 2.9'!$S$110="",1,0)</f>
        <v>0</v>
      </c>
    </row>
    <row r="1160" spans="1:1" x14ac:dyDescent="0.2">
      <c r="A1160" s="356">
        <f>IF('Форма 2.9'!$T$110="",1,0)</f>
        <v>0</v>
      </c>
    </row>
    <row r="1161" spans="1:1" x14ac:dyDescent="0.2">
      <c r="A1161" s="356">
        <f>IF('Форма 2.9'!$U$110="",1,0)</f>
        <v>0</v>
      </c>
    </row>
    <row r="1162" spans="1:1" x14ac:dyDescent="0.2">
      <c r="A1162" s="356">
        <f>IF('Форма 2.9'!$V$110="",1,0)</f>
        <v>0</v>
      </c>
    </row>
    <row r="1163" spans="1:1" x14ac:dyDescent="0.2">
      <c r="A1163" s="356">
        <f>IF('Форма 2.9'!$W$110="",1,0)</f>
        <v>0</v>
      </c>
    </row>
    <row r="1164" spans="1:1" x14ac:dyDescent="0.2">
      <c r="A1164" s="356">
        <f>IF('Форма 2.9'!$X$110="",1,0)</f>
        <v>0</v>
      </c>
    </row>
    <row r="1165" spans="1:1" x14ac:dyDescent="0.2">
      <c r="A1165" s="356">
        <f>IF('Форма 2.9'!$Y$110="",1,0)</f>
        <v>0</v>
      </c>
    </row>
    <row r="1166" spans="1:1" x14ac:dyDescent="0.2">
      <c r="A1166" s="356">
        <f>IF('Форма 2.9'!$Z$110="",1,0)</f>
        <v>0</v>
      </c>
    </row>
    <row r="1167" spans="1:1" x14ac:dyDescent="0.2">
      <c r="A1167" s="356">
        <f>IF('Форма 2.9'!$AA$110="",1,0)</f>
        <v>0</v>
      </c>
    </row>
    <row r="1168" spans="1:1" x14ac:dyDescent="0.2">
      <c r="A1168" s="356">
        <f>IF('Форма 2.9'!$AB$110="",1,0)</f>
        <v>0</v>
      </c>
    </row>
    <row r="1169" spans="1:1" x14ac:dyDescent="0.2">
      <c r="A1169" s="356">
        <f>IF('Форма 2.9'!$AC$110="",1,0)</f>
        <v>0</v>
      </c>
    </row>
    <row r="1170" spans="1:1" x14ac:dyDescent="0.2">
      <c r="A1170" s="356">
        <f>IF('Форма 2.9'!$AD$110="",1,0)</f>
        <v>0</v>
      </c>
    </row>
    <row r="1171" spans="1:1" x14ac:dyDescent="0.2">
      <c r="A1171" s="356">
        <f>IF('Форма 2.9'!$AE$110="",1,0)</f>
        <v>0</v>
      </c>
    </row>
    <row r="1172" spans="1:1" x14ac:dyDescent="0.2">
      <c r="A1172" s="356">
        <f>IF('Форма 2.9'!$AF$110="",1,0)</f>
        <v>0</v>
      </c>
    </row>
    <row r="1173" spans="1:1" x14ac:dyDescent="0.2">
      <c r="A1173" s="356">
        <f>IF('Форма 2.9'!$AG$110="",1,0)</f>
        <v>0</v>
      </c>
    </row>
    <row r="1174" spans="1:1" x14ac:dyDescent="0.2">
      <c r="A1174" s="356">
        <f>IF('Форма 2.9'!$AH$110="",1,0)</f>
        <v>0</v>
      </c>
    </row>
    <row r="1175" spans="1:1" x14ac:dyDescent="0.2">
      <c r="A1175" s="356">
        <f>IF('Форма 2.9'!$AI$110="",1,0)</f>
        <v>0</v>
      </c>
    </row>
    <row r="1176" spans="1:1" x14ac:dyDescent="0.2">
      <c r="A1176" s="356">
        <f>IF('Форма 2.9'!$AJ$110="",1,0)</f>
        <v>0</v>
      </c>
    </row>
    <row r="1177" spans="1:1" x14ac:dyDescent="0.2">
      <c r="A1177" s="356">
        <f>IF('Форма 2.9'!$AK$110="",1,0)</f>
        <v>0</v>
      </c>
    </row>
    <row r="1178" spans="1:1" x14ac:dyDescent="0.2">
      <c r="A1178" s="356">
        <f>IF('Форма 2.9'!$AL$110="",1,0)</f>
        <v>0</v>
      </c>
    </row>
    <row r="1179" spans="1:1" x14ac:dyDescent="0.2">
      <c r="A1179" s="356">
        <f>IF('Форма 2.9'!$AM$110="",1,0)</f>
        <v>0</v>
      </c>
    </row>
    <row r="1180" spans="1:1" x14ac:dyDescent="0.2">
      <c r="A1180" s="356">
        <f>IF('Форма 2.9'!$AN$110="",1,0)</f>
        <v>0</v>
      </c>
    </row>
    <row r="1181" spans="1:1" x14ac:dyDescent="0.2">
      <c r="A1181" s="356">
        <f>IF('Форма 2.9'!$AO$110="",1,0)</f>
        <v>0</v>
      </c>
    </row>
    <row r="1182" spans="1:1" x14ac:dyDescent="0.2">
      <c r="A1182" s="356">
        <f>IF('Форма 2.9'!$AP$110="",1,0)</f>
        <v>0</v>
      </c>
    </row>
    <row r="1183" spans="1:1" x14ac:dyDescent="0.2">
      <c r="A1183" s="356">
        <f>IF('Форма 2.9'!$AQ$110="",1,0)</f>
        <v>0</v>
      </c>
    </row>
    <row r="1184" spans="1:1" x14ac:dyDescent="0.2">
      <c r="A1184" s="356">
        <f>IF('Форма 2.9'!$AR$110="",1,0)</f>
        <v>0</v>
      </c>
    </row>
    <row r="1185" spans="1:1" x14ac:dyDescent="0.2">
      <c r="A1185" s="356">
        <f>IF('Форма 2.9'!$AS$110="",1,0)</f>
        <v>0</v>
      </c>
    </row>
    <row r="1186" spans="1:1" x14ac:dyDescent="0.2">
      <c r="A1186" s="356">
        <f>IF('Форма 2.9'!$AT$110="",1,0)</f>
        <v>0</v>
      </c>
    </row>
    <row r="1187" spans="1:1" x14ac:dyDescent="0.2">
      <c r="A1187" s="356">
        <f>IF('Форма 2.9'!$AU$110="",1,0)</f>
        <v>0</v>
      </c>
    </row>
    <row r="1188" spans="1:1" x14ac:dyDescent="0.2">
      <c r="A1188" s="356">
        <f>IF('Форма 2.9'!$AV$110="",1,0)</f>
        <v>0</v>
      </c>
    </row>
    <row r="1189" spans="1:1" x14ac:dyDescent="0.2">
      <c r="A1189" s="356">
        <f>IF('Форма 2.9'!$AW$110="",1,0)</f>
        <v>0</v>
      </c>
    </row>
    <row r="1190" spans="1:1" x14ac:dyDescent="0.2">
      <c r="A1190" s="356">
        <f>IF('Форма 2.9'!$AX$110="",1,0)</f>
        <v>0</v>
      </c>
    </row>
    <row r="1191" spans="1:1" x14ac:dyDescent="0.2">
      <c r="A1191" s="356">
        <f>IF('Форма 2.9'!$AY$110="",1,0)</f>
        <v>0</v>
      </c>
    </row>
    <row r="1192" spans="1:1" x14ac:dyDescent="0.2">
      <c r="A1192" s="356">
        <f>IF('Форма 2.9'!$AZ$110="",1,0)</f>
        <v>0</v>
      </c>
    </row>
    <row r="1193" spans="1:1" x14ac:dyDescent="0.2">
      <c r="A1193" s="356">
        <f>IF('Форма 2.9'!$BA$110="",1,0)</f>
        <v>0</v>
      </c>
    </row>
    <row r="1194" spans="1:1" x14ac:dyDescent="0.2">
      <c r="A1194" s="356">
        <f>IF('Форма 2.9'!$BB$110="",1,0)</f>
        <v>0</v>
      </c>
    </row>
    <row r="1195" spans="1:1" x14ac:dyDescent="0.2">
      <c r="A1195" s="356">
        <f>IF('Форма 2.9'!$BC$110="",1,0)</f>
        <v>0</v>
      </c>
    </row>
    <row r="1196" spans="1:1" x14ac:dyDescent="0.2">
      <c r="A1196" s="356">
        <f>IF('Форма 2.9'!$BD$110="",1,0)</f>
        <v>0</v>
      </c>
    </row>
    <row r="1197" spans="1:1" x14ac:dyDescent="0.2">
      <c r="A1197" s="356">
        <f>IF('Форма 2.9'!$BE$110="",1,0)</f>
        <v>0</v>
      </c>
    </row>
    <row r="1198" spans="1:1" x14ac:dyDescent="0.2">
      <c r="A1198" s="356">
        <f>IF('Форма 2.9'!$BF$110="",1,0)</f>
        <v>0</v>
      </c>
    </row>
    <row r="1199" spans="1:1" x14ac:dyDescent="0.2">
      <c r="A1199" s="356">
        <f>IF('Форма 2.9'!$BG$110="",1,0)</f>
        <v>0</v>
      </c>
    </row>
    <row r="1200" spans="1:1" x14ac:dyDescent="0.2">
      <c r="A1200" s="356">
        <f>IF('Форма 2.9'!$BH$110="",1,0)</f>
        <v>0</v>
      </c>
    </row>
    <row r="1201" spans="1:1" x14ac:dyDescent="0.2">
      <c r="A1201" s="356">
        <f>IF('Форма 2.9'!$BI$110="",1,0)</f>
        <v>0</v>
      </c>
    </row>
    <row r="1202" spans="1:1" x14ac:dyDescent="0.2">
      <c r="A1202" s="356">
        <f>IF('Форма 2.9'!$BJ$110="",1,0)</f>
        <v>0</v>
      </c>
    </row>
    <row r="1203" spans="1:1" x14ac:dyDescent="0.2">
      <c r="A1203" s="356">
        <f>IF('Форма 2.9'!$BK$110="",1,0)</f>
        <v>0</v>
      </c>
    </row>
    <row r="1204" spans="1:1" x14ac:dyDescent="0.2">
      <c r="A1204" s="356">
        <f>IF('Форма 2.9'!$BL$110="",1,0)</f>
        <v>0</v>
      </c>
    </row>
    <row r="1205" spans="1:1" x14ac:dyDescent="0.2">
      <c r="A1205" s="356">
        <f>IF('Форма 2.9'!$BM$110="",1,0)</f>
        <v>0</v>
      </c>
    </row>
    <row r="1206" spans="1:1" x14ac:dyDescent="0.2">
      <c r="A1206" s="356">
        <f>IF('Форма 2.9'!$BN$110="",1,0)</f>
        <v>0</v>
      </c>
    </row>
    <row r="1207" spans="1:1" x14ac:dyDescent="0.2">
      <c r="A1207" s="356">
        <f>IF('Форма 2.9'!$BO$110="",1,0)</f>
        <v>0</v>
      </c>
    </row>
    <row r="1208" spans="1:1" x14ac:dyDescent="0.2">
      <c r="A1208" s="356">
        <f>IF('Форма 2.9'!$BP$110="",1,0)</f>
        <v>0</v>
      </c>
    </row>
    <row r="1209" spans="1:1" x14ac:dyDescent="0.2">
      <c r="A1209" s="356">
        <f>IF('Форма 2.9'!$BQ$110="",1,0)</f>
        <v>0</v>
      </c>
    </row>
    <row r="1210" spans="1:1" x14ac:dyDescent="0.2">
      <c r="A1210" s="356">
        <f>IF('Форма 2.9'!$BR$110="",1,0)</f>
        <v>0</v>
      </c>
    </row>
    <row r="1211" spans="1:1" x14ac:dyDescent="0.2">
      <c r="A1211" s="356">
        <f>IF('Форма 2.9'!$BS$110="",1,0)</f>
        <v>0</v>
      </c>
    </row>
    <row r="1212" spans="1:1" x14ac:dyDescent="0.2">
      <c r="A1212" s="356">
        <f>IF('Форма 2.9'!$BT$110="",1,0)</f>
        <v>0</v>
      </c>
    </row>
    <row r="1213" spans="1:1" x14ac:dyDescent="0.2">
      <c r="A1213" s="356">
        <f>IF('Форма 2.9'!$BU$110="",1,0)</f>
        <v>0</v>
      </c>
    </row>
    <row r="1214" spans="1:1" x14ac:dyDescent="0.2">
      <c r="A1214" s="356">
        <f>IF('Форма 2.9'!$BV$110="",1,0)</f>
        <v>0</v>
      </c>
    </row>
    <row r="1215" spans="1:1" x14ac:dyDescent="0.2">
      <c r="A1215" s="356">
        <f>IF('Форма 2.9'!$BW$110="",1,0)</f>
        <v>0</v>
      </c>
    </row>
    <row r="1216" spans="1:1" x14ac:dyDescent="0.2">
      <c r="A1216" s="356">
        <f>IF('Форма 2.9'!$BX$110="",1,0)</f>
        <v>0</v>
      </c>
    </row>
    <row r="1217" spans="1:1" x14ac:dyDescent="0.2">
      <c r="A1217" s="356">
        <f>IF('Форма 2.9'!$BY$110="",1,0)</f>
        <v>0</v>
      </c>
    </row>
    <row r="1218" spans="1:1" x14ac:dyDescent="0.2">
      <c r="A1218" s="356">
        <f>IF('Форма 2.9'!$I$111="",1,0)</f>
        <v>0</v>
      </c>
    </row>
    <row r="1219" spans="1:1" x14ac:dyDescent="0.2">
      <c r="A1219" s="356">
        <f>IF('Форма 2.9'!$K$111="",1,0)</f>
        <v>0</v>
      </c>
    </row>
    <row r="1220" spans="1:1" x14ac:dyDescent="0.2">
      <c r="A1220" s="356">
        <f>IF('Форма 2.9'!$L$111="",1,0)</f>
        <v>0</v>
      </c>
    </row>
    <row r="1221" spans="1:1" x14ac:dyDescent="0.2">
      <c r="A1221" s="356">
        <f>IF('Форма 2.9'!$M$111="",1,0)</f>
        <v>0</v>
      </c>
    </row>
    <row r="1222" spans="1:1" x14ac:dyDescent="0.2">
      <c r="A1222" s="356">
        <f>IF('Форма 2.9'!$N$111="",1,0)</f>
        <v>0</v>
      </c>
    </row>
    <row r="1223" spans="1:1" x14ac:dyDescent="0.2">
      <c r="A1223" s="356">
        <f>IF('Форма 2.9'!$O$111="",1,0)</f>
        <v>0</v>
      </c>
    </row>
    <row r="1224" spans="1:1" x14ac:dyDescent="0.2">
      <c r="A1224" s="356">
        <f>IF('Форма 2.9'!$P$111="",1,0)</f>
        <v>0</v>
      </c>
    </row>
    <row r="1225" spans="1:1" x14ac:dyDescent="0.2">
      <c r="A1225" s="356">
        <f>IF('Форма 2.9'!$Q$111="",1,0)</f>
        <v>0</v>
      </c>
    </row>
    <row r="1226" spans="1:1" x14ac:dyDescent="0.2">
      <c r="A1226" s="356">
        <f>IF('Форма 2.9'!$R$111="",1,0)</f>
        <v>0</v>
      </c>
    </row>
    <row r="1227" spans="1:1" x14ac:dyDescent="0.2">
      <c r="A1227" s="356">
        <f>IF('Форма 2.9'!$S$111="",1,0)</f>
        <v>0</v>
      </c>
    </row>
    <row r="1228" spans="1:1" x14ac:dyDescent="0.2">
      <c r="A1228" s="356">
        <f>IF('Форма 2.9'!$T$111="",1,0)</f>
        <v>0</v>
      </c>
    </row>
    <row r="1229" spans="1:1" x14ac:dyDescent="0.2">
      <c r="A1229" s="356">
        <f>IF('Форма 2.9'!$U$111="",1,0)</f>
        <v>0</v>
      </c>
    </row>
    <row r="1230" spans="1:1" x14ac:dyDescent="0.2">
      <c r="A1230" s="356">
        <f>IF('Форма 2.9'!$V$111="",1,0)</f>
        <v>0</v>
      </c>
    </row>
    <row r="1231" spans="1:1" x14ac:dyDescent="0.2">
      <c r="A1231" s="356">
        <f>IF('Форма 2.9'!$W$111="",1,0)</f>
        <v>0</v>
      </c>
    </row>
    <row r="1232" spans="1:1" x14ac:dyDescent="0.2">
      <c r="A1232" s="356">
        <f>IF('Форма 2.9'!$X$111="",1,0)</f>
        <v>0</v>
      </c>
    </row>
    <row r="1233" spans="1:1" x14ac:dyDescent="0.2">
      <c r="A1233" s="356">
        <f>IF('Форма 2.9'!$Y$111="",1,0)</f>
        <v>0</v>
      </c>
    </row>
    <row r="1234" spans="1:1" x14ac:dyDescent="0.2">
      <c r="A1234" s="356">
        <f>IF('Форма 2.9'!$Z$111="",1,0)</f>
        <v>0</v>
      </c>
    </row>
    <row r="1235" spans="1:1" x14ac:dyDescent="0.2">
      <c r="A1235" s="356">
        <f>IF('Форма 2.9'!$AA$111="",1,0)</f>
        <v>0</v>
      </c>
    </row>
    <row r="1236" spans="1:1" x14ac:dyDescent="0.2">
      <c r="A1236" s="356">
        <f>IF('Форма 2.9'!$AB$111="",1,0)</f>
        <v>0</v>
      </c>
    </row>
    <row r="1237" spans="1:1" x14ac:dyDescent="0.2">
      <c r="A1237" s="356">
        <f>IF('Форма 2.9'!$AC$111="",1,0)</f>
        <v>0</v>
      </c>
    </row>
    <row r="1238" spans="1:1" x14ac:dyDescent="0.2">
      <c r="A1238" s="356">
        <f>IF('Форма 2.9'!$AD$111="",1,0)</f>
        <v>0</v>
      </c>
    </row>
    <row r="1239" spans="1:1" x14ac:dyDescent="0.2">
      <c r="A1239" s="356">
        <f>IF('Форма 2.9'!$AE$111="",1,0)</f>
        <v>0</v>
      </c>
    </row>
    <row r="1240" spans="1:1" x14ac:dyDescent="0.2">
      <c r="A1240" s="356">
        <f>IF('Форма 2.9'!$AF$111="",1,0)</f>
        <v>0</v>
      </c>
    </row>
    <row r="1241" spans="1:1" x14ac:dyDescent="0.2">
      <c r="A1241" s="356">
        <f>IF('Форма 2.9'!$AG$111="",1,0)</f>
        <v>0</v>
      </c>
    </row>
    <row r="1242" spans="1:1" x14ac:dyDescent="0.2">
      <c r="A1242" s="356">
        <f>IF('Форма 2.9'!$AH$111="",1,0)</f>
        <v>0</v>
      </c>
    </row>
    <row r="1243" spans="1:1" x14ac:dyDescent="0.2">
      <c r="A1243" s="356">
        <f>IF('Форма 2.9'!$AI$111="",1,0)</f>
        <v>0</v>
      </c>
    </row>
    <row r="1244" spans="1:1" x14ac:dyDescent="0.2">
      <c r="A1244" s="356">
        <f>IF('Форма 2.9'!$AJ$111="",1,0)</f>
        <v>0</v>
      </c>
    </row>
    <row r="1245" spans="1:1" x14ac:dyDescent="0.2">
      <c r="A1245" s="356">
        <f>IF('Форма 2.9'!$AK$111="",1,0)</f>
        <v>0</v>
      </c>
    </row>
    <row r="1246" spans="1:1" x14ac:dyDescent="0.2">
      <c r="A1246" s="356">
        <f>IF('Форма 2.9'!$AL$111="",1,0)</f>
        <v>0</v>
      </c>
    </row>
    <row r="1247" spans="1:1" x14ac:dyDescent="0.2">
      <c r="A1247" s="356">
        <f>IF('Форма 2.9'!$AM$111="",1,0)</f>
        <v>0</v>
      </c>
    </row>
    <row r="1248" spans="1:1" x14ac:dyDescent="0.2">
      <c r="A1248" s="356">
        <f>IF('Форма 2.9'!$AN$111="",1,0)</f>
        <v>0</v>
      </c>
    </row>
    <row r="1249" spans="1:1" x14ac:dyDescent="0.2">
      <c r="A1249" s="356">
        <f>IF('Форма 2.9'!$AO$111="",1,0)</f>
        <v>0</v>
      </c>
    </row>
    <row r="1250" spans="1:1" x14ac:dyDescent="0.2">
      <c r="A1250" s="356">
        <f>IF('Форма 2.9'!$AP$111="",1,0)</f>
        <v>0</v>
      </c>
    </row>
    <row r="1251" spans="1:1" x14ac:dyDescent="0.2">
      <c r="A1251" s="356">
        <f>IF('Форма 2.9'!$AQ$111="",1,0)</f>
        <v>0</v>
      </c>
    </row>
    <row r="1252" spans="1:1" x14ac:dyDescent="0.2">
      <c r="A1252" s="356">
        <f>IF('Форма 2.9'!$AR$111="",1,0)</f>
        <v>0</v>
      </c>
    </row>
    <row r="1253" spans="1:1" x14ac:dyDescent="0.2">
      <c r="A1253" s="356">
        <f>IF('Форма 2.9'!$AS$111="",1,0)</f>
        <v>0</v>
      </c>
    </row>
    <row r="1254" spans="1:1" x14ac:dyDescent="0.2">
      <c r="A1254" s="356">
        <f>IF('Форма 2.9'!$AT$111="",1,0)</f>
        <v>0</v>
      </c>
    </row>
    <row r="1255" spans="1:1" x14ac:dyDescent="0.2">
      <c r="A1255" s="356">
        <f>IF('Форма 2.9'!$AU$111="",1,0)</f>
        <v>0</v>
      </c>
    </row>
    <row r="1256" spans="1:1" x14ac:dyDescent="0.2">
      <c r="A1256" s="356">
        <f>IF('Форма 2.9'!$AV$111="",1,0)</f>
        <v>0</v>
      </c>
    </row>
    <row r="1257" spans="1:1" x14ac:dyDescent="0.2">
      <c r="A1257" s="356">
        <f>IF('Форма 2.9'!$AW$111="",1,0)</f>
        <v>0</v>
      </c>
    </row>
    <row r="1258" spans="1:1" x14ac:dyDescent="0.2">
      <c r="A1258" s="356">
        <f>IF('Форма 2.9'!$AX$111="",1,0)</f>
        <v>0</v>
      </c>
    </row>
    <row r="1259" spans="1:1" x14ac:dyDescent="0.2">
      <c r="A1259" s="356">
        <f>IF('Форма 2.9'!$AY$111="",1,0)</f>
        <v>0</v>
      </c>
    </row>
    <row r="1260" spans="1:1" x14ac:dyDescent="0.2">
      <c r="A1260" s="356">
        <f>IF('Форма 2.9'!$AZ$111="",1,0)</f>
        <v>0</v>
      </c>
    </row>
    <row r="1261" spans="1:1" x14ac:dyDescent="0.2">
      <c r="A1261" s="356">
        <f>IF('Форма 2.9'!$BA$111="",1,0)</f>
        <v>0</v>
      </c>
    </row>
    <row r="1262" spans="1:1" x14ac:dyDescent="0.2">
      <c r="A1262" s="356">
        <f>IF('Форма 2.9'!$BB$111="",1,0)</f>
        <v>0</v>
      </c>
    </row>
    <row r="1263" spans="1:1" x14ac:dyDescent="0.2">
      <c r="A1263" s="356">
        <f>IF('Форма 2.9'!$BC$111="",1,0)</f>
        <v>0</v>
      </c>
    </row>
    <row r="1264" spans="1:1" x14ac:dyDescent="0.2">
      <c r="A1264" s="356">
        <f>IF('Форма 2.9'!$BD$111="",1,0)</f>
        <v>0</v>
      </c>
    </row>
    <row r="1265" spans="1:1" x14ac:dyDescent="0.2">
      <c r="A1265" s="356">
        <f>IF('Форма 2.9'!$BE$111="",1,0)</f>
        <v>0</v>
      </c>
    </row>
    <row r="1266" spans="1:1" x14ac:dyDescent="0.2">
      <c r="A1266" s="356">
        <f>IF('Форма 2.9'!$BF$111="",1,0)</f>
        <v>0</v>
      </c>
    </row>
    <row r="1267" spans="1:1" x14ac:dyDescent="0.2">
      <c r="A1267" s="356">
        <f>IF('Форма 2.9'!$BG$111="",1,0)</f>
        <v>0</v>
      </c>
    </row>
    <row r="1268" spans="1:1" x14ac:dyDescent="0.2">
      <c r="A1268" s="356">
        <f>IF('Форма 2.9'!$BH$111="",1,0)</f>
        <v>0</v>
      </c>
    </row>
    <row r="1269" spans="1:1" x14ac:dyDescent="0.2">
      <c r="A1269" s="356">
        <f>IF('Форма 2.9'!$BI$111="",1,0)</f>
        <v>0</v>
      </c>
    </row>
    <row r="1270" spans="1:1" x14ac:dyDescent="0.2">
      <c r="A1270" s="356">
        <f>IF('Форма 2.9'!$BJ$111="",1,0)</f>
        <v>0</v>
      </c>
    </row>
    <row r="1271" spans="1:1" x14ac:dyDescent="0.2">
      <c r="A1271" s="356">
        <f>IF('Форма 2.9'!$BK$111="",1,0)</f>
        <v>0</v>
      </c>
    </row>
    <row r="1272" spans="1:1" x14ac:dyDescent="0.2">
      <c r="A1272" s="356">
        <f>IF('Форма 2.9'!$BL$111="",1,0)</f>
        <v>0</v>
      </c>
    </row>
    <row r="1273" spans="1:1" x14ac:dyDescent="0.2">
      <c r="A1273" s="356">
        <f>IF('Форма 2.9'!$BM$111="",1,0)</f>
        <v>0</v>
      </c>
    </row>
    <row r="1274" spans="1:1" x14ac:dyDescent="0.2">
      <c r="A1274" s="356">
        <f>IF('Форма 2.9'!$BN$111="",1,0)</f>
        <v>0</v>
      </c>
    </row>
    <row r="1275" spans="1:1" x14ac:dyDescent="0.2">
      <c r="A1275" s="356">
        <f>IF('Форма 2.9'!$BO$111="",1,0)</f>
        <v>0</v>
      </c>
    </row>
    <row r="1276" spans="1:1" x14ac:dyDescent="0.2">
      <c r="A1276" s="356">
        <f>IF('Форма 2.9'!$BP$111="",1,0)</f>
        <v>0</v>
      </c>
    </row>
    <row r="1277" spans="1:1" x14ac:dyDescent="0.2">
      <c r="A1277" s="356">
        <f>IF('Форма 2.9'!$BQ$111="",1,0)</f>
        <v>0</v>
      </c>
    </row>
    <row r="1278" spans="1:1" x14ac:dyDescent="0.2">
      <c r="A1278" s="356">
        <f>IF('Форма 2.9'!$BR$111="",1,0)</f>
        <v>0</v>
      </c>
    </row>
    <row r="1279" spans="1:1" x14ac:dyDescent="0.2">
      <c r="A1279" s="356">
        <f>IF('Форма 2.9'!$BS$111="",1,0)</f>
        <v>0</v>
      </c>
    </row>
    <row r="1280" spans="1:1" x14ac:dyDescent="0.2">
      <c r="A1280" s="356">
        <f>IF('Форма 2.9'!$BT$111="",1,0)</f>
        <v>0</v>
      </c>
    </row>
    <row r="1281" spans="1:1" x14ac:dyDescent="0.2">
      <c r="A1281" s="356">
        <f>IF('Форма 2.9'!$BU$111="",1,0)</f>
        <v>0</v>
      </c>
    </row>
    <row r="1282" spans="1:1" x14ac:dyDescent="0.2">
      <c r="A1282" s="356">
        <f>IF('Форма 2.9'!$BV$111="",1,0)</f>
        <v>0</v>
      </c>
    </row>
    <row r="1283" spans="1:1" x14ac:dyDescent="0.2">
      <c r="A1283" s="356">
        <f>IF('Форма 2.9'!$BW$111="",1,0)</f>
        <v>0</v>
      </c>
    </row>
    <row r="1284" spans="1:1" x14ac:dyDescent="0.2">
      <c r="A1284" s="356">
        <f>IF('Форма 2.9'!$BX$111="",1,0)</f>
        <v>0</v>
      </c>
    </row>
    <row r="1285" spans="1:1" x14ac:dyDescent="0.2">
      <c r="A1285" s="356">
        <f>IF('Форма 2.9'!$BY$111="",1,0)</f>
        <v>0</v>
      </c>
    </row>
    <row r="1286" spans="1:1" x14ac:dyDescent="0.2">
      <c r="A1286" s="356">
        <f>IF('Форма 2.9'!$I$112="",1,0)</f>
        <v>0</v>
      </c>
    </row>
    <row r="1287" spans="1:1" x14ac:dyDescent="0.2">
      <c r="A1287" s="356">
        <f>IF('Форма 2.9'!$K$112="",1,0)</f>
        <v>0</v>
      </c>
    </row>
    <row r="1288" spans="1:1" x14ac:dyDescent="0.2">
      <c r="A1288" s="356">
        <f>IF('Форма 2.9'!$L$112="",1,0)</f>
        <v>0</v>
      </c>
    </row>
    <row r="1289" spans="1:1" x14ac:dyDescent="0.2">
      <c r="A1289" s="356">
        <f>IF('Форма 2.9'!$M$112="",1,0)</f>
        <v>0</v>
      </c>
    </row>
    <row r="1290" spans="1:1" x14ac:dyDescent="0.2">
      <c r="A1290" s="356">
        <f>IF('Форма 2.9'!$N$112="",1,0)</f>
        <v>0</v>
      </c>
    </row>
    <row r="1291" spans="1:1" x14ac:dyDescent="0.2">
      <c r="A1291" s="356">
        <f>IF('Форма 2.9'!$O$112="",1,0)</f>
        <v>0</v>
      </c>
    </row>
    <row r="1292" spans="1:1" x14ac:dyDescent="0.2">
      <c r="A1292" s="356">
        <f>IF('Форма 2.9'!$P$112="",1,0)</f>
        <v>0</v>
      </c>
    </row>
    <row r="1293" spans="1:1" x14ac:dyDescent="0.2">
      <c r="A1293" s="356">
        <f>IF('Форма 2.9'!$Q$112="",1,0)</f>
        <v>0</v>
      </c>
    </row>
    <row r="1294" spans="1:1" x14ac:dyDescent="0.2">
      <c r="A1294" s="356">
        <f>IF('Форма 2.9'!$R$112="",1,0)</f>
        <v>0</v>
      </c>
    </row>
    <row r="1295" spans="1:1" x14ac:dyDescent="0.2">
      <c r="A1295" s="356">
        <f>IF('Форма 2.9'!$S$112="",1,0)</f>
        <v>0</v>
      </c>
    </row>
    <row r="1296" spans="1:1" x14ac:dyDescent="0.2">
      <c r="A1296" s="356">
        <f>IF('Форма 2.9'!$T$112="",1,0)</f>
        <v>0</v>
      </c>
    </row>
    <row r="1297" spans="1:1" x14ac:dyDescent="0.2">
      <c r="A1297" s="356">
        <f>IF('Форма 2.9'!$U$112="",1,0)</f>
        <v>0</v>
      </c>
    </row>
    <row r="1298" spans="1:1" x14ac:dyDescent="0.2">
      <c r="A1298" s="356">
        <f>IF('Форма 2.9'!$V$112="",1,0)</f>
        <v>0</v>
      </c>
    </row>
    <row r="1299" spans="1:1" x14ac:dyDescent="0.2">
      <c r="A1299" s="356">
        <f>IF('Форма 2.9'!$W$112="",1,0)</f>
        <v>0</v>
      </c>
    </row>
    <row r="1300" spans="1:1" x14ac:dyDescent="0.2">
      <c r="A1300" s="356">
        <f>IF('Форма 2.9'!$X$112="",1,0)</f>
        <v>0</v>
      </c>
    </row>
    <row r="1301" spans="1:1" x14ac:dyDescent="0.2">
      <c r="A1301" s="356">
        <f>IF('Форма 2.9'!$Y$112="",1,0)</f>
        <v>0</v>
      </c>
    </row>
    <row r="1302" spans="1:1" x14ac:dyDescent="0.2">
      <c r="A1302" s="356">
        <f>IF('Форма 2.9'!$Z$112="",1,0)</f>
        <v>0</v>
      </c>
    </row>
    <row r="1303" spans="1:1" x14ac:dyDescent="0.2">
      <c r="A1303" s="356">
        <f>IF('Форма 2.9'!$AA$112="",1,0)</f>
        <v>0</v>
      </c>
    </row>
    <row r="1304" spans="1:1" x14ac:dyDescent="0.2">
      <c r="A1304" s="356">
        <f>IF('Форма 2.9'!$AB$112="",1,0)</f>
        <v>0</v>
      </c>
    </row>
    <row r="1305" spans="1:1" x14ac:dyDescent="0.2">
      <c r="A1305" s="356">
        <f>IF('Форма 2.9'!$AC$112="",1,0)</f>
        <v>0</v>
      </c>
    </row>
    <row r="1306" spans="1:1" x14ac:dyDescent="0.2">
      <c r="A1306" s="356">
        <f>IF('Форма 2.9'!$AD$112="",1,0)</f>
        <v>0</v>
      </c>
    </row>
    <row r="1307" spans="1:1" x14ac:dyDescent="0.2">
      <c r="A1307" s="356">
        <f>IF('Форма 2.9'!$AE$112="",1,0)</f>
        <v>0</v>
      </c>
    </row>
    <row r="1308" spans="1:1" x14ac:dyDescent="0.2">
      <c r="A1308" s="356">
        <f>IF('Форма 2.9'!$AF$112="",1,0)</f>
        <v>0</v>
      </c>
    </row>
    <row r="1309" spans="1:1" x14ac:dyDescent="0.2">
      <c r="A1309" s="356">
        <f>IF('Форма 2.9'!$AG$112="",1,0)</f>
        <v>0</v>
      </c>
    </row>
    <row r="1310" spans="1:1" x14ac:dyDescent="0.2">
      <c r="A1310" s="356">
        <f>IF('Форма 2.9'!$AH$112="",1,0)</f>
        <v>0</v>
      </c>
    </row>
    <row r="1311" spans="1:1" x14ac:dyDescent="0.2">
      <c r="A1311" s="356">
        <f>IF('Форма 2.9'!$AI$112="",1,0)</f>
        <v>0</v>
      </c>
    </row>
    <row r="1312" spans="1:1" x14ac:dyDescent="0.2">
      <c r="A1312" s="356">
        <f>IF('Форма 2.9'!$AJ$112="",1,0)</f>
        <v>0</v>
      </c>
    </row>
    <row r="1313" spans="1:1" x14ac:dyDescent="0.2">
      <c r="A1313" s="356">
        <f>IF('Форма 2.9'!$AK$112="",1,0)</f>
        <v>0</v>
      </c>
    </row>
    <row r="1314" spans="1:1" x14ac:dyDescent="0.2">
      <c r="A1314" s="356">
        <f>IF('Форма 2.9'!$AL$112="",1,0)</f>
        <v>0</v>
      </c>
    </row>
    <row r="1315" spans="1:1" x14ac:dyDescent="0.2">
      <c r="A1315" s="356">
        <f>IF('Форма 2.9'!$AM$112="",1,0)</f>
        <v>0</v>
      </c>
    </row>
    <row r="1316" spans="1:1" x14ac:dyDescent="0.2">
      <c r="A1316" s="356">
        <f>IF('Форма 2.9'!$AN$112="",1,0)</f>
        <v>0</v>
      </c>
    </row>
    <row r="1317" spans="1:1" x14ac:dyDescent="0.2">
      <c r="A1317" s="356">
        <f>IF('Форма 2.9'!$AO$112="",1,0)</f>
        <v>0</v>
      </c>
    </row>
    <row r="1318" spans="1:1" x14ac:dyDescent="0.2">
      <c r="A1318" s="356">
        <f>IF('Форма 2.9'!$AP$112="",1,0)</f>
        <v>0</v>
      </c>
    </row>
    <row r="1319" spans="1:1" x14ac:dyDescent="0.2">
      <c r="A1319" s="356">
        <f>IF('Форма 2.9'!$AQ$112="",1,0)</f>
        <v>0</v>
      </c>
    </row>
    <row r="1320" spans="1:1" x14ac:dyDescent="0.2">
      <c r="A1320" s="356">
        <f>IF('Форма 2.9'!$AR$112="",1,0)</f>
        <v>0</v>
      </c>
    </row>
    <row r="1321" spans="1:1" x14ac:dyDescent="0.2">
      <c r="A1321" s="356">
        <f>IF('Форма 2.9'!$AS$112="",1,0)</f>
        <v>0</v>
      </c>
    </row>
    <row r="1322" spans="1:1" x14ac:dyDescent="0.2">
      <c r="A1322" s="356">
        <f>IF('Форма 2.9'!$AT$112="",1,0)</f>
        <v>0</v>
      </c>
    </row>
    <row r="1323" spans="1:1" x14ac:dyDescent="0.2">
      <c r="A1323" s="356">
        <f>IF('Форма 2.9'!$AU$112="",1,0)</f>
        <v>0</v>
      </c>
    </row>
    <row r="1324" spans="1:1" x14ac:dyDescent="0.2">
      <c r="A1324" s="356">
        <f>IF('Форма 2.9'!$AV$112="",1,0)</f>
        <v>0</v>
      </c>
    </row>
    <row r="1325" spans="1:1" x14ac:dyDescent="0.2">
      <c r="A1325" s="356">
        <f>IF('Форма 2.9'!$AW$112="",1,0)</f>
        <v>0</v>
      </c>
    </row>
    <row r="1326" spans="1:1" x14ac:dyDescent="0.2">
      <c r="A1326" s="356">
        <f>IF('Форма 2.9'!$AX$112="",1,0)</f>
        <v>0</v>
      </c>
    </row>
    <row r="1327" spans="1:1" x14ac:dyDescent="0.2">
      <c r="A1327" s="356">
        <f>IF('Форма 2.9'!$AY$112="",1,0)</f>
        <v>0</v>
      </c>
    </row>
    <row r="1328" spans="1:1" x14ac:dyDescent="0.2">
      <c r="A1328" s="356">
        <f>IF('Форма 2.9'!$AZ$112="",1,0)</f>
        <v>0</v>
      </c>
    </row>
    <row r="1329" spans="1:1" x14ac:dyDescent="0.2">
      <c r="A1329" s="356">
        <f>IF('Форма 2.9'!$BA$112="",1,0)</f>
        <v>0</v>
      </c>
    </row>
    <row r="1330" spans="1:1" x14ac:dyDescent="0.2">
      <c r="A1330" s="356">
        <f>IF('Форма 2.9'!$BB$112="",1,0)</f>
        <v>0</v>
      </c>
    </row>
    <row r="1331" spans="1:1" x14ac:dyDescent="0.2">
      <c r="A1331" s="356">
        <f>IF('Форма 2.9'!$BC$112="",1,0)</f>
        <v>0</v>
      </c>
    </row>
    <row r="1332" spans="1:1" x14ac:dyDescent="0.2">
      <c r="A1332" s="356">
        <f>IF('Форма 2.9'!$BD$112="",1,0)</f>
        <v>0</v>
      </c>
    </row>
    <row r="1333" spans="1:1" x14ac:dyDescent="0.2">
      <c r="A1333" s="356">
        <f>IF('Форма 2.9'!$BE$112="",1,0)</f>
        <v>0</v>
      </c>
    </row>
    <row r="1334" spans="1:1" x14ac:dyDescent="0.2">
      <c r="A1334" s="356">
        <f>IF('Форма 2.9'!$BF$112="",1,0)</f>
        <v>0</v>
      </c>
    </row>
    <row r="1335" spans="1:1" x14ac:dyDescent="0.2">
      <c r="A1335" s="356">
        <f>IF('Форма 2.9'!$BG$112="",1,0)</f>
        <v>0</v>
      </c>
    </row>
    <row r="1336" spans="1:1" x14ac:dyDescent="0.2">
      <c r="A1336" s="356">
        <f>IF('Форма 2.9'!$BH$112="",1,0)</f>
        <v>0</v>
      </c>
    </row>
    <row r="1337" spans="1:1" x14ac:dyDescent="0.2">
      <c r="A1337" s="356">
        <f>IF('Форма 2.9'!$BI$112="",1,0)</f>
        <v>0</v>
      </c>
    </row>
    <row r="1338" spans="1:1" x14ac:dyDescent="0.2">
      <c r="A1338" s="356">
        <f>IF('Форма 2.9'!$BJ$112="",1,0)</f>
        <v>0</v>
      </c>
    </row>
    <row r="1339" spans="1:1" x14ac:dyDescent="0.2">
      <c r="A1339" s="356">
        <f>IF('Форма 2.9'!$BK$112="",1,0)</f>
        <v>0</v>
      </c>
    </row>
    <row r="1340" spans="1:1" x14ac:dyDescent="0.2">
      <c r="A1340" s="356">
        <f>IF('Форма 2.9'!$BL$112="",1,0)</f>
        <v>0</v>
      </c>
    </row>
    <row r="1341" spans="1:1" x14ac:dyDescent="0.2">
      <c r="A1341" s="356">
        <f>IF('Форма 2.9'!$BM$112="",1,0)</f>
        <v>0</v>
      </c>
    </row>
    <row r="1342" spans="1:1" x14ac:dyDescent="0.2">
      <c r="A1342" s="356">
        <f>IF('Форма 2.9'!$BN$112="",1,0)</f>
        <v>0</v>
      </c>
    </row>
    <row r="1343" spans="1:1" x14ac:dyDescent="0.2">
      <c r="A1343" s="356">
        <f>IF('Форма 2.9'!$BO$112="",1,0)</f>
        <v>0</v>
      </c>
    </row>
    <row r="1344" spans="1:1" x14ac:dyDescent="0.2">
      <c r="A1344" s="356">
        <f>IF('Форма 2.9'!$BP$112="",1,0)</f>
        <v>0</v>
      </c>
    </row>
    <row r="1345" spans="1:1" x14ac:dyDescent="0.2">
      <c r="A1345" s="356">
        <f>IF('Форма 2.9'!$BQ$112="",1,0)</f>
        <v>0</v>
      </c>
    </row>
    <row r="1346" spans="1:1" x14ac:dyDescent="0.2">
      <c r="A1346" s="356">
        <f>IF('Форма 2.9'!$BR$112="",1,0)</f>
        <v>0</v>
      </c>
    </row>
    <row r="1347" spans="1:1" x14ac:dyDescent="0.2">
      <c r="A1347" s="356">
        <f>IF('Форма 2.9'!$BS$112="",1,0)</f>
        <v>0</v>
      </c>
    </row>
    <row r="1348" spans="1:1" x14ac:dyDescent="0.2">
      <c r="A1348" s="356">
        <f>IF('Форма 2.9'!$BT$112="",1,0)</f>
        <v>0</v>
      </c>
    </row>
    <row r="1349" spans="1:1" x14ac:dyDescent="0.2">
      <c r="A1349" s="356">
        <f>IF('Форма 2.9'!$BU$112="",1,0)</f>
        <v>0</v>
      </c>
    </row>
    <row r="1350" spans="1:1" x14ac:dyDescent="0.2">
      <c r="A1350" s="356">
        <f>IF('Форма 2.9'!$BV$112="",1,0)</f>
        <v>0</v>
      </c>
    </row>
    <row r="1351" spans="1:1" x14ac:dyDescent="0.2">
      <c r="A1351" s="356">
        <f>IF('Форма 2.9'!$BW$112="",1,0)</f>
        <v>0</v>
      </c>
    </row>
    <row r="1352" spans="1:1" x14ac:dyDescent="0.2">
      <c r="A1352" s="356">
        <f>IF('Форма 2.9'!$BX$112="",1,0)</f>
        <v>0</v>
      </c>
    </row>
    <row r="1353" spans="1:1" x14ac:dyDescent="0.2">
      <c r="A1353" s="356">
        <f>IF('Форма 2.9'!$BY$112="",1,0)</f>
        <v>0</v>
      </c>
    </row>
    <row r="1354" spans="1:1" x14ac:dyDescent="0.2">
      <c r="A1354" s="356">
        <f>IF('Форма 2.9'!$G$113="",1,0)</f>
        <v>0</v>
      </c>
    </row>
    <row r="1355" spans="1:1" x14ac:dyDescent="0.2">
      <c r="A1355" s="356">
        <f>IF('Форма 2.9'!$I$114="",1,0)</f>
        <v>0</v>
      </c>
    </row>
    <row r="1356" spans="1:1" x14ac:dyDescent="0.2">
      <c r="A1356" s="356">
        <f>IF('Форма 2.9'!$K$114="",1,0)</f>
        <v>0</v>
      </c>
    </row>
    <row r="1357" spans="1:1" x14ac:dyDescent="0.2">
      <c r="A1357" s="356">
        <f>IF('Форма 2.9'!$L$114="",1,0)</f>
        <v>0</v>
      </c>
    </row>
    <row r="1358" spans="1:1" x14ac:dyDescent="0.2">
      <c r="A1358" s="356">
        <f>IF('Форма 2.9'!$M$114="",1,0)</f>
        <v>0</v>
      </c>
    </row>
    <row r="1359" spans="1:1" x14ac:dyDescent="0.2">
      <c r="A1359" s="356">
        <f>IF('Форма 2.9'!$N$114="",1,0)</f>
        <v>0</v>
      </c>
    </row>
    <row r="1360" spans="1:1" x14ac:dyDescent="0.2">
      <c r="A1360" s="356">
        <f>IF('Форма 2.9'!$O$114="",1,0)</f>
        <v>0</v>
      </c>
    </row>
    <row r="1361" spans="1:1" x14ac:dyDescent="0.2">
      <c r="A1361" s="356">
        <f>IF('Форма 2.9'!$P$114="",1,0)</f>
        <v>0</v>
      </c>
    </row>
    <row r="1362" spans="1:1" x14ac:dyDescent="0.2">
      <c r="A1362" s="356">
        <f>IF('Форма 2.9'!$Q$114="",1,0)</f>
        <v>0</v>
      </c>
    </row>
    <row r="1363" spans="1:1" x14ac:dyDescent="0.2">
      <c r="A1363" s="356">
        <f>IF('Форма 2.9'!$R$114="",1,0)</f>
        <v>0</v>
      </c>
    </row>
    <row r="1364" spans="1:1" x14ac:dyDescent="0.2">
      <c r="A1364" s="356">
        <f>IF('Форма 2.9'!$S$114="",1,0)</f>
        <v>0</v>
      </c>
    </row>
    <row r="1365" spans="1:1" x14ac:dyDescent="0.2">
      <c r="A1365" s="356">
        <f>IF('Форма 2.9'!$T$114="",1,0)</f>
        <v>0</v>
      </c>
    </row>
    <row r="1366" spans="1:1" x14ac:dyDescent="0.2">
      <c r="A1366" s="356">
        <f>IF('Форма 2.9'!$U$114="",1,0)</f>
        <v>0</v>
      </c>
    </row>
    <row r="1367" spans="1:1" x14ac:dyDescent="0.2">
      <c r="A1367" s="356">
        <f>IF('Форма 2.9'!$V$114="",1,0)</f>
        <v>0</v>
      </c>
    </row>
    <row r="1368" spans="1:1" x14ac:dyDescent="0.2">
      <c r="A1368" s="356">
        <f>IF('Форма 2.9'!$W$114="",1,0)</f>
        <v>0</v>
      </c>
    </row>
    <row r="1369" spans="1:1" x14ac:dyDescent="0.2">
      <c r="A1369" s="356">
        <f>IF('Форма 2.9'!$X$114="",1,0)</f>
        <v>0</v>
      </c>
    </row>
    <row r="1370" spans="1:1" x14ac:dyDescent="0.2">
      <c r="A1370" s="356">
        <f>IF('Форма 2.9'!$Y$114="",1,0)</f>
        <v>0</v>
      </c>
    </row>
    <row r="1371" spans="1:1" x14ac:dyDescent="0.2">
      <c r="A1371" s="356">
        <f>IF('Форма 2.9'!$Z$114="",1,0)</f>
        <v>0</v>
      </c>
    </row>
    <row r="1372" spans="1:1" x14ac:dyDescent="0.2">
      <c r="A1372" s="356">
        <f>IF('Форма 2.9'!$AA$114="",1,0)</f>
        <v>0</v>
      </c>
    </row>
    <row r="1373" spans="1:1" x14ac:dyDescent="0.2">
      <c r="A1373" s="356">
        <f>IF('Форма 2.9'!$AB$114="",1,0)</f>
        <v>0</v>
      </c>
    </row>
    <row r="1374" spans="1:1" x14ac:dyDescent="0.2">
      <c r="A1374" s="356">
        <f>IF('Форма 2.9'!$AC$114="",1,0)</f>
        <v>0</v>
      </c>
    </row>
    <row r="1375" spans="1:1" x14ac:dyDescent="0.2">
      <c r="A1375" s="356">
        <f>IF('Форма 2.9'!$AD$114="",1,0)</f>
        <v>0</v>
      </c>
    </row>
    <row r="1376" spans="1:1" x14ac:dyDescent="0.2">
      <c r="A1376" s="356">
        <f>IF('Форма 2.9'!$AE$114="",1,0)</f>
        <v>0</v>
      </c>
    </row>
    <row r="1377" spans="1:1" x14ac:dyDescent="0.2">
      <c r="A1377" s="356">
        <f>IF('Форма 2.9'!$AF$114="",1,0)</f>
        <v>0</v>
      </c>
    </row>
    <row r="1378" spans="1:1" x14ac:dyDescent="0.2">
      <c r="A1378" s="356">
        <f>IF('Форма 2.9'!$AG$114="",1,0)</f>
        <v>0</v>
      </c>
    </row>
    <row r="1379" spans="1:1" x14ac:dyDescent="0.2">
      <c r="A1379" s="356">
        <f>IF('Форма 2.9'!$AH$114="",1,0)</f>
        <v>0</v>
      </c>
    </row>
    <row r="1380" spans="1:1" x14ac:dyDescent="0.2">
      <c r="A1380" s="356">
        <f>IF('Форма 2.9'!$AI$114="",1,0)</f>
        <v>0</v>
      </c>
    </row>
    <row r="1381" spans="1:1" x14ac:dyDescent="0.2">
      <c r="A1381" s="356">
        <f>IF('Форма 2.9'!$AJ$114="",1,0)</f>
        <v>0</v>
      </c>
    </row>
    <row r="1382" spans="1:1" x14ac:dyDescent="0.2">
      <c r="A1382" s="356">
        <f>IF('Форма 2.9'!$AK$114="",1,0)</f>
        <v>0</v>
      </c>
    </row>
    <row r="1383" spans="1:1" x14ac:dyDescent="0.2">
      <c r="A1383" s="356">
        <f>IF('Форма 2.9'!$AL$114="",1,0)</f>
        <v>0</v>
      </c>
    </row>
    <row r="1384" spans="1:1" x14ac:dyDescent="0.2">
      <c r="A1384" s="356">
        <f>IF('Форма 2.9'!$AM$114="",1,0)</f>
        <v>0</v>
      </c>
    </row>
    <row r="1385" spans="1:1" x14ac:dyDescent="0.2">
      <c r="A1385" s="356">
        <f>IF('Форма 2.9'!$AN$114="",1,0)</f>
        <v>0</v>
      </c>
    </row>
    <row r="1386" spans="1:1" x14ac:dyDescent="0.2">
      <c r="A1386" s="356">
        <f>IF('Форма 2.9'!$AO$114="",1,0)</f>
        <v>0</v>
      </c>
    </row>
    <row r="1387" spans="1:1" x14ac:dyDescent="0.2">
      <c r="A1387" s="356">
        <f>IF('Форма 2.9'!$AP$114="",1,0)</f>
        <v>0</v>
      </c>
    </row>
    <row r="1388" spans="1:1" x14ac:dyDescent="0.2">
      <c r="A1388" s="356">
        <f>IF('Форма 2.9'!$AQ$114="",1,0)</f>
        <v>0</v>
      </c>
    </row>
    <row r="1389" spans="1:1" x14ac:dyDescent="0.2">
      <c r="A1389" s="356">
        <f>IF('Форма 2.9'!$AR$114="",1,0)</f>
        <v>0</v>
      </c>
    </row>
    <row r="1390" spans="1:1" x14ac:dyDescent="0.2">
      <c r="A1390" s="356">
        <f>IF('Форма 2.9'!$AS$114="",1,0)</f>
        <v>0</v>
      </c>
    </row>
    <row r="1391" spans="1:1" x14ac:dyDescent="0.2">
      <c r="A1391" s="356">
        <f>IF('Форма 2.9'!$AT$114="",1,0)</f>
        <v>0</v>
      </c>
    </row>
    <row r="1392" spans="1:1" x14ac:dyDescent="0.2">
      <c r="A1392" s="356">
        <f>IF('Форма 2.9'!$AU$114="",1,0)</f>
        <v>0</v>
      </c>
    </row>
    <row r="1393" spans="1:1" x14ac:dyDescent="0.2">
      <c r="A1393" s="356">
        <f>IF('Форма 2.9'!$AV$114="",1,0)</f>
        <v>0</v>
      </c>
    </row>
    <row r="1394" spans="1:1" x14ac:dyDescent="0.2">
      <c r="A1394" s="356">
        <f>IF('Форма 2.9'!$AW$114="",1,0)</f>
        <v>0</v>
      </c>
    </row>
    <row r="1395" spans="1:1" x14ac:dyDescent="0.2">
      <c r="A1395" s="356">
        <f>IF('Форма 2.9'!$AX$114="",1,0)</f>
        <v>0</v>
      </c>
    </row>
    <row r="1396" spans="1:1" x14ac:dyDescent="0.2">
      <c r="A1396" s="356">
        <f>IF('Форма 2.9'!$AY$114="",1,0)</f>
        <v>0</v>
      </c>
    </row>
    <row r="1397" spans="1:1" x14ac:dyDescent="0.2">
      <c r="A1397" s="356">
        <f>IF('Форма 2.9'!$AZ$114="",1,0)</f>
        <v>0</v>
      </c>
    </row>
    <row r="1398" spans="1:1" x14ac:dyDescent="0.2">
      <c r="A1398" s="356">
        <f>IF('Форма 2.9'!$BA$114="",1,0)</f>
        <v>0</v>
      </c>
    </row>
    <row r="1399" spans="1:1" x14ac:dyDescent="0.2">
      <c r="A1399" s="356">
        <f>IF('Форма 2.9'!$BB$114="",1,0)</f>
        <v>0</v>
      </c>
    </row>
    <row r="1400" spans="1:1" x14ac:dyDescent="0.2">
      <c r="A1400" s="356">
        <f>IF('Форма 2.9'!$BC$114="",1,0)</f>
        <v>0</v>
      </c>
    </row>
    <row r="1401" spans="1:1" x14ac:dyDescent="0.2">
      <c r="A1401" s="356">
        <f>IF('Форма 2.9'!$BD$114="",1,0)</f>
        <v>0</v>
      </c>
    </row>
    <row r="1402" spans="1:1" x14ac:dyDescent="0.2">
      <c r="A1402" s="356">
        <f>IF('Форма 2.9'!$BE$114="",1,0)</f>
        <v>0</v>
      </c>
    </row>
    <row r="1403" spans="1:1" x14ac:dyDescent="0.2">
      <c r="A1403" s="356">
        <f>IF('Форма 2.9'!$BF$114="",1,0)</f>
        <v>0</v>
      </c>
    </row>
    <row r="1404" spans="1:1" x14ac:dyDescent="0.2">
      <c r="A1404" s="356">
        <f>IF('Форма 2.9'!$BG$114="",1,0)</f>
        <v>0</v>
      </c>
    </row>
    <row r="1405" spans="1:1" x14ac:dyDescent="0.2">
      <c r="A1405" s="356">
        <f>IF('Форма 2.9'!$BH$114="",1,0)</f>
        <v>0</v>
      </c>
    </row>
    <row r="1406" spans="1:1" x14ac:dyDescent="0.2">
      <c r="A1406" s="356">
        <f>IF('Форма 2.9'!$BI$114="",1,0)</f>
        <v>0</v>
      </c>
    </row>
    <row r="1407" spans="1:1" x14ac:dyDescent="0.2">
      <c r="A1407" s="356">
        <f>IF('Форма 2.9'!$BJ$114="",1,0)</f>
        <v>0</v>
      </c>
    </row>
    <row r="1408" spans="1:1" x14ac:dyDescent="0.2">
      <c r="A1408" s="356">
        <f>IF('Форма 2.9'!$BK$114="",1,0)</f>
        <v>0</v>
      </c>
    </row>
    <row r="1409" spans="1:1" x14ac:dyDescent="0.2">
      <c r="A1409" s="356">
        <f>IF('Форма 2.9'!$BL$114="",1,0)</f>
        <v>0</v>
      </c>
    </row>
    <row r="1410" spans="1:1" x14ac:dyDescent="0.2">
      <c r="A1410" s="356">
        <f>IF('Форма 2.9'!$BM$114="",1,0)</f>
        <v>0</v>
      </c>
    </row>
    <row r="1411" spans="1:1" x14ac:dyDescent="0.2">
      <c r="A1411" s="356">
        <f>IF('Форма 2.9'!$BN$114="",1,0)</f>
        <v>0</v>
      </c>
    </row>
    <row r="1412" spans="1:1" x14ac:dyDescent="0.2">
      <c r="A1412" s="356">
        <f>IF('Форма 2.9'!$BO$114="",1,0)</f>
        <v>0</v>
      </c>
    </row>
    <row r="1413" spans="1:1" x14ac:dyDescent="0.2">
      <c r="A1413" s="356">
        <f>IF('Форма 2.9'!$BP$114="",1,0)</f>
        <v>0</v>
      </c>
    </row>
    <row r="1414" spans="1:1" x14ac:dyDescent="0.2">
      <c r="A1414" s="356">
        <f>IF('Форма 2.9'!$BQ$114="",1,0)</f>
        <v>0</v>
      </c>
    </row>
    <row r="1415" spans="1:1" x14ac:dyDescent="0.2">
      <c r="A1415" s="356">
        <f>IF('Форма 2.9'!$BR$114="",1,0)</f>
        <v>0</v>
      </c>
    </row>
    <row r="1416" spans="1:1" x14ac:dyDescent="0.2">
      <c r="A1416" s="356">
        <f>IF('Форма 2.9'!$BS$114="",1,0)</f>
        <v>0</v>
      </c>
    </row>
    <row r="1417" spans="1:1" x14ac:dyDescent="0.2">
      <c r="A1417" s="356">
        <f>IF('Форма 2.9'!$BT$114="",1,0)</f>
        <v>0</v>
      </c>
    </row>
    <row r="1418" spans="1:1" x14ac:dyDescent="0.2">
      <c r="A1418" s="356">
        <f>IF('Форма 2.9'!$BU$114="",1,0)</f>
        <v>0</v>
      </c>
    </row>
    <row r="1419" spans="1:1" x14ac:dyDescent="0.2">
      <c r="A1419" s="356">
        <f>IF('Форма 2.9'!$BV$114="",1,0)</f>
        <v>0</v>
      </c>
    </row>
    <row r="1420" spans="1:1" x14ac:dyDescent="0.2">
      <c r="A1420" s="356">
        <f>IF('Форма 2.9'!$BW$114="",1,0)</f>
        <v>0</v>
      </c>
    </row>
    <row r="1421" spans="1:1" x14ac:dyDescent="0.2">
      <c r="A1421" s="356">
        <f>IF('Форма 2.9'!$BX$114="",1,0)</f>
        <v>0</v>
      </c>
    </row>
    <row r="1422" spans="1:1" x14ac:dyDescent="0.2">
      <c r="A1422" s="356">
        <f>IF('Форма 2.9'!$BY$114="",1,0)</f>
        <v>0</v>
      </c>
    </row>
    <row r="1423" spans="1:1" x14ac:dyDescent="0.2">
      <c r="A1423" s="356">
        <f>IF('Форма 2.9'!$I$115="",1,0)</f>
        <v>0</v>
      </c>
    </row>
    <row r="1424" spans="1:1" x14ac:dyDescent="0.2">
      <c r="A1424" s="356">
        <f>IF('Форма 2.9'!$K$115="",1,0)</f>
        <v>0</v>
      </c>
    </row>
    <row r="1425" spans="1:1" x14ac:dyDescent="0.2">
      <c r="A1425" s="356">
        <f>IF('Форма 2.9'!$L$115="",1,0)</f>
        <v>0</v>
      </c>
    </row>
    <row r="1426" spans="1:1" x14ac:dyDescent="0.2">
      <c r="A1426" s="356">
        <f>IF('Форма 2.9'!$M$115="",1,0)</f>
        <v>0</v>
      </c>
    </row>
    <row r="1427" spans="1:1" x14ac:dyDescent="0.2">
      <c r="A1427" s="356">
        <f>IF('Форма 2.9'!$N$115="",1,0)</f>
        <v>0</v>
      </c>
    </row>
    <row r="1428" spans="1:1" x14ac:dyDescent="0.2">
      <c r="A1428" s="356">
        <f>IF('Форма 2.9'!$O$115="",1,0)</f>
        <v>0</v>
      </c>
    </row>
    <row r="1429" spans="1:1" x14ac:dyDescent="0.2">
      <c r="A1429" s="356">
        <f>IF('Форма 2.9'!$P$115="",1,0)</f>
        <v>0</v>
      </c>
    </row>
    <row r="1430" spans="1:1" x14ac:dyDescent="0.2">
      <c r="A1430" s="356">
        <f>IF('Форма 2.9'!$Q$115="",1,0)</f>
        <v>0</v>
      </c>
    </row>
    <row r="1431" spans="1:1" x14ac:dyDescent="0.2">
      <c r="A1431" s="356">
        <f>IF('Форма 2.9'!$R$115="",1,0)</f>
        <v>0</v>
      </c>
    </row>
    <row r="1432" spans="1:1" x14ac:dyDescent="0.2">
      <c r="A1432" s="356">
        <f>IF('Форма 2.9'!$S$115="",1,0)</f>
        <v>0</v>
      </c>
    </row>
    <row r="1433" spans="1:1" x14ac:dyDescent="0.2">
      <c r="A1433" s="356">
        <f>IF('Форма 2.9'!$T$115="",1,0)</f>
        <v>0</v>
      </c>
    </row>
    <row r="1434" spans="1:1" x14ac:dyDescent="0.2">
      <c r="A1434" s="356">
        <f>IF('Форма 2.9'!$U$115="",1,0)</f>
        <v>0</v>
      </c>
    </row>
    <row r="1435" spans="1:1" x14ac:dyDescent="0.2">
      <c r="A1435" s="356">
        <f>IF('Форма 2.9'!$V$115="",1,0)</f>
        <v>0</v>
      </c>
    </row>
    <row r="1436" spans="1:1" x14ac:dyDescent="0.2">
      <c r="A1436" s="356">
        <f>IF('Форма 2.9'!$W$115="",1,0)</f>
        <v>0</v>
      </c>
    </row>
    <row r="1437" spans="1:1" x14ac:dyDescent="0.2">
      <c r="A1437" s="356">
        <f>IF('Форма 2.9'!$X$115="",1,0)</f>
        <v>0</v>
      </c>
    </row>
    <row r="1438" spans="1:1" x14ac:dyDescent="0.2">
      <c r="A1438" s="356">
        <f>IF('Форма 2.9'!$Y$115="",1,0)</f>
        <v>0</v>
      </c>
    </row>
    <row r="1439" spans="1:1" x14ac:dyDescent="0.2">
      <c r="A1439" s="356">
        <f>IF('Форма 2.9'!$Z$115="",1,0)</f>
        <v>0</v>
      </c>
    </row>
    <row r="1440" spans="1:1" x14ac:dyDescent="0.2">
      <c r="A1440" s="356">
        <f>IF('Форма 2.9'!$AA$115="",1,0)</f>
        <v>0</v>
      </c>
    </row>
    <row r="1441" spans="1:1" x14ac:dyDescent="0.2">
      <c r="A1441" s="356">
        <f>IF('Форма 2.9'!$AB$115="",1,0)</f>
        <v>0</v>
      </c>
    </row>
    <row r="1442" spans="1:1" x14ac:dyDescent="0.2">
      <c r="A1442" s="356">
        <f>IF('Форма 2.9'!$AC$115="",1,0)</f>
        <v>0</v>
      </c>
    </row>
    <row r="1443" spans="1:1" x14ac:dyDescent="0.2">
      <c r="A1443" s="356">
        <f>IF('Форма 2.9'!$AD$115="",1,0)</f>
        <v>0</v>
      </c>
    </row>
    <row r="1444" spans="1:1" x14ac:dyDescent="0.2">
      <c r="A1444" s="356">
        <f>IF('Форма 2.9'!$AE$115="",1,0)</f>
        <v>0</v>
      </c>
    </row>
    <row r="1445" spans="1:1" x14ac:dyDescent="0.2">
      <c r="A1445" s="356">
        <f>IF('Форма 2.9'!$AF$115="",1,0)</f>
        <v>0</v>
      </c>
    </row>
    <row r="1446" spans="1:1" x14ac:dyDescent="0.2">
      <c r="A1446" s="356">
        <f>IF('Форма 2.9'!$AG$115="",1,0)</f>
        <v>0</v>
      </c>
    </row>
    <row r="1447" spans="1:1" x14ac:dyDescent="0.2">
      <c r="A1447" s="356">
        <f>IF('Форма 2.9'!$AH$115="",1,0)</f>
        <v>0</v>
      </c>
    </row>
    <row r="1448" spans="1:1" x14ac:dyDescent="0.2">
      <c r="A1448" s="356">
        <f>IF('Форма 2.9'!$AI$115="",1,0)</f>
        <v>0</v>
      </c>
    </row>
    <row r="1449" spans="1:1" x14ac:dyDescent="0.2">
      <c r="A1449" s="356">
        <f>IF('Форма 2.9'!$AJ$115="",1,0)</f>
        <v>0</v>
      </c>
    </row>
    <row r="1450" spans="1:1" x14ac:dyDescent="0.2">
      <c r="A1450" s="356">
        <f>IF('Форма 2.9'!$AK$115="",1,0)</f>
        <v>0</v>
      </c>
    </row>
    <row r="1451" spans="1:1" x14ac:dyDescent="0.2">
      <c r="A1451" s="356">
        <f>IF('Форма 2.9'!$AL$115="",1,0)</f>
        <v>0</v>
      </c>
    </row>
    <row r="1452" spans="1:1" x14ac:dyDescent="0.2">
      <c r="A1452" s="356">
        <f>IF('Форма 2.9'!$AM$115="",1,0)</f>
        <v>0</v>
      </c>
    </row>
    <row r="1453" spans="1:1" x14ac:dyDescent="0.2">
      <c r="A1453" s="356">
        <f>IF('Форма 2.9'!$AN$115="",1,0)</f>
        <v>0</v>
      </c>
    </row>
    <row r="1454" spans="1:1" x14ac:dyDescent="0.2">
      <c r="A1454" s="356">
        <f>IF('Форма 2.9'!$AO$115="",1,0)</f>
        <v>0</v>
      </c>
    </row>
    <row r="1455" spans="1:1" x14ac:dyDescent="0.2">
      <c r="A1455" s="356">
        <f>IF('Форма 2.9'!$AP$115="",1,0)</f>
        <v>0</v>
      </c>
    </row>
    <row r="1456" spans="1:1" x14ac:dyDescent="0.2">
      <c r="A1456" s="356">
        <f>IF('Форма 2.9'!$AQ$115="",1,0)</f>
        <v>0</v>
      </c>
    </row>
    <row r="1457" spans="1:1" x14ac:dyDescent="0.2">
      <c r="A1457" s="356">
        <f>IF('Форма 2.9'!$AR$115="",1,0)</f>
        <v>0</v>
      </c>
    </row>
    <row r="1458" spans="1:1" x14ac:dyDescent="0.2">
      <c r="A1458" s="356">
        <f>IF('Форма 2.9'!$AS$115="",1,0)</f>
        <v>0</v>
      </c>
    </row>
    <row r="1459" spans="1:1" x14ac:dyDescent="0.2">
      <c r="A1459" s="356">
        <f>IF('Форма 2.9'!$AT$115="",1,0)</f>
        <v>0</v>
      </c>
    </row>
    <row r="1460" spans="1:1" x14ac:dyDescent="0.2">
      <c r="A1460" s="356">
        <f>IF('Форма 2.9'!$AU$115="",1,0)</f>
        <v>0</v>
      </c>
    </row>
    <row r="1461" spans="1:1" x14ac:dyDescent="0.2">
      <c r="A1461" s="356">
        <f>IF('Форма 2.9'!$AV$115="",1,0)</f>
        <v>0</v>
      </c>
    </row>
    <row r="1462" spans="1:1" x14ac:dyDescent="0.2">
      <c r="A1462" s="356">
        <f>IF('Форма 2.9'!$AW$115="",1,0)</f>
        <v>0</v>
      </c>
    </row>
    <row r="1463" spans="1:1" x14ac:dyDescent="0.2">
      <c r="A1463" s="356">
        <f>IF('Форма 2.9'!$AX$115="",1,0)</f>
        <v>0</v>
      </c>
    </row>
    <row r="1464" spans="1:1" x14ac:dyDescent="0.2">
      <c r="A1464" s="356">
        <f>IF('Форма 2.9'!$AY$115="",1,0)</f>
        <v>0</v>
      </c>
    </row>
    <row r="1465" spans="1:1" x14ac:dyDescent="0.2">
      <c r="A1465" s="356">
        <f>IF('Форма 2.9'!$AZ$115="",1,0)</f>
        <v>0</v>
      </c>
    </row>
    <row r="1466" spans="1:1" x14ac:dyDescent="0.2">
      <c r="A1466" s="356">
        <f>IF('Форма 2.9'!$BA$115="",1,0)</f>
        <v>0</v>
      </c>
    </row>
    <row r="1467" spans="1:1" x14ac:dyDescent="0.2">
      <c r="A1467" s="356">
        <f>IF('Форма 2.9'!$BB$115="",1,0)</f>
        <v>0</v>
      </c>
    </row>
    <row r="1468" spans="1:1" x14ac:dyDescent="0.2">
      <c r="A1468" s="356">
        <f>IF('Форма 2.9'!$BC$115="",1,0)</f>
        <v>0</v>
      </c>
    </row>
    <row r="1469" spans="1:1" x14ac:dyDescent="0.2">
      <c r="A1469" s="356">
        <f>IF('Форма 2.9'!$BD$115="",1,0)</f>
        <v>0</v>
      </c>
    </row>
    <row r="1470" spans="1:1" x14ac:dyDescent="0.2">
      <c r="A1470" s="356">
        <f>IF('Форма 2.9'!$BE$115="",1,0)</f>
        <v>0</v>
      </c>
    </row>
    <row r="1471" spans="1:1" x14ac:dyDescent="0.2">
      <c r="A1471" s="356">
        <f>IF('Форма 2.9'!$BF$115="",1,0)</f>
        <v>0</v>
      </c>
    </row>
    <row r="1472" spans="1:1" x14ac:dyDescent="0.2">
      <c r="A1472" s="356">
        <f>IF('Форма 2.9'!$BG$115="",1,0)</f>
        <v>0</v>
      </c>
    </row>
    <row r="1473" spans="1:1" x14ac:dyDescent="0.2">
      <c r="A1473" s="356">
        <f>IF('Форма 2.9'!$BH$115="",1,0)</f>
        <v>0</v>
      </c>
    </row>
    <row r="1474" spans="1:1" x14ac:dyDescent="0.2">
      <c r="A1474" s="356">
        <f>IF('Форма 2.9'!$BI$115="",1,0)</f>
        <v>0</v>
      </c>
    </row>
    <row r="1475" spans="1:1" x14ac:dyDescent="0.2">
      <c r="A1475" s="356">
        <f>IF('Форма 2.9'!$BJ$115="",1,0)</f>
        <v>0</v>
      </c>
    </row>
    <row r="1476" spans="1:1" x14ac:dyDescent="0.2">
      <c r="A1476" s="356">
        <f>IF('Форма 2.9'!$BK$115="",1,0)</f>
        <v>0</v>
      </c>
    </row>
    <row r="1477" spans="1:1" x14ac:dyDescent="0.2">
      <c r="A1477" s="356">
        <f>IF('Форма 2.9'!$BL$115="",1,0)</f>
        <v>0</v>
      </c>
    </row>
    <row r="1478" spans="1:1" x14ac:dyDescent="0.2">
      <c r="A1478" s="356">
        <f>IF('Форма 2.9'!$BM$115="",1,0)</f>
        <v>0</v>
      </c>
    </row>
    <row r="1479" spans="1:1" x14ac:dyDescent="0.2">
      <c r="A1479" s="356">
        <f>IF('Форма 2.9'!$BN$115="",1,0)</f>
        <v>0</v>
      </c>
    </row>
    <row r="1480" spans="1:1" x14ac:dyDescent="0.2">
      <c r="A1480" s="356">
        <f>IF('Форма 2.9'!$BO$115="",1,0)</f>
        <v>0</v>
      </c>
    </row>
    <row r="1481" spans="1:1" x14ac:dyDescent="0.2">
      <c r="A1481" s="356">
        <f>IF('Форма 2.9'!$BP$115="",1,0)</f>
        <v>0</v>
      </c>
    </row>
    <row r="1482" spans="1:1" x14ac:dyDescent="0.2">
      <c r="A1482" s="356">
        <f>IF('Форма 2.9'!$BQ$115="",1,0)</f>
        <v>0</v>
      </c>
    </row>
    <row r="1483" spans="1:1" x14ac:dyDescent="0.2">
      <c r="A1483" s="356">
        <f>IF('Форма 2.9'!$BR$115="",1,0)</f>
        <v>0</v>
      </c>
    </row>
    <row r="1484" spans="1:1" x14ac:dyDescent="0.2">
      <c r="A1484" s="356">
        <f>IF('Форма 2.9'!$BS$115="",1,0)</f>
        <v>0</v>
      </c>
    </row>
    <row r="1485" spans="1:1" x14ac:dyDescent="0.2">
      <c r="A1485" s="356">
        <f>IF('Форма 2.9'!$BT$115="",1,0)</f>
        <v>0</v>
      </c>
    </row>
    <row r="1486" spans="1:1" x14ac:dyDescent="0.2">
      <c r="A1486" s="356">
        <f>IF('Форма 2.9'!$BU$115="",1,0)</f>
        <v>0</v>
      </c>
    </row>
    <row r="1487" spans="1:1" x14ac:dyDescent="0.2">
      <c r="A1487" s="356">
        <f>IF('Форма 2.9'!$BV$115="",1,0)</f>
        <v>0</v>
      </c>
    </row>
    <row r="1488" spans="1:1" x14ac:dyDescent="0.2">
      <c r="A1488" s="356">
        <f>IF('Форма 2.9'!$BW$115="",1,0)</f>
        <v>0</v>
      </c>
    </row>
    <row r="1489" spans="1:1" x14ac:dyDescent="0.2">
      <c r="A1489" s="356">
        <f>IF('Форма 2.9'!$BX$115="",1,0)</f>
        <v>0</v>
      </c>
    </row>
    <row r="1490" spans="1:1" x14ac:dyDescent="0.2">
      <c r="A1490" s="356">
        <f>IF('Форма 2.9'!$BY$115="",1,0)</f>
        <v>0</v>
      </c>
    </row>
    <row r="1491" spans="1:1" x14ac:dyDescent="0.2">
      <c r="A1491" s="356">
        <f>IF('Форма 2.9'!$I$116="",1,0)</f>
        <v>0</v>
      </c>
    </row>
    <row r="1492" spans="1:1" x14ac:dyDescent="0.2">
      <c r="A1492" s="356">
        <f>IF('Форма 2.9'!$K$116="",1,0)</f>
        <v>0</v>
      </c>
    </row>
    <row r="1493" spans="1:1" x14ac:dyDescent="0.2">
      <c r="A1493" s="356">
        <f>IF('Форма 2.9'!$L$116="",1,0)</f>
        <v>0</v>
      </c>
    </row>
    <row r="1494" spans="1:1" x14ac:dyDescent="0.2">
      <c r="A1494" s="356">
        <f>IF('Форма 2.9'!$M$116="",1,0)</f>
        <v>0</v>
      </c>
    </row>
    <row r="1495" spans="1:1" x14ac:dyDescent="0.2">
      <c r="A1495" s="356">
        <f>IF('Форма 2.9'!$N$116="",1,0)</f>
        <v>0</v>
      </c>
    </row>
    <row r="1496" spans="1:1" x14ac:dyDescent="0.2">
      <c r="A1496" s="356">
        <f>IF('Форма 2.9'!$O$116="",1,0)</f>
        <v>0</v>
      </c>
    </row>
    <row r="1497" spans="1:1" x14ac:dyDescent="0.2">
      <c r="A1497" s="356">
        <f>IF('Форма 2.9'!$P$116="",1,0)</f>
        <v>0</v>
      </c>
    </row>
    <row r="1498" spans="1:1" x14ac:dyDescent="0.2">
      <c r="A1498" s="356">
        <f>IF('Форма 2.9'!$Q$116="",1,0)</f>
        <v>0</v>
      </c>
    </row>
    <row r="1499" spans="1:1" x14ac:dyDescent="0.2">
      <c r="A1499" s="356">
        <f>IF('Форма 2.9'!$R$116="",1,0)</f>
        <v>0</v>
      </c>
    </row>
    <row r="1500" spans="1:1" x14ac:dyDescent="0.2">
      <c r="A1500" s="356">
        <f>IF('Форма 2.9'!$S$116="",1,0)</f>
        <v>0</v>
      </c>
    </row>
    <row r="1501" spans="1:1" x14ac:dyDescent="0.2">
      <c r="A1501" s="356">
        <f>IF('Форма 2.9'!$T$116="",1,0)</f>
        <v>0</v>
      </c>
    </row>
    <row r="1502" spans="1:1" x14ac:dyDescent="0.2">
      <c r="A1502" s="356">
        <f>IF('Форма 2.9'!$U$116="",1,0)</f>
        <v>0</v>
      </c>
    </row>
    <row r="1503" spans="1:1" x14ac:dyDescent="0.2">
      <c r="A1503" s="356">
        <f>IF('Форма 2.9'!$V$116="",1,0)</f>
        <v>0</v>
      </c>
    </row>
    <row r="1504" spans="1:1" x14ac:dyDescent="0.2">
      <c r="A1504" s="356">
        <f>IF('Форма 2.9'!$W$116="",1,0)</f>
        <v>0</v>
      </c>
    </row>
    <row r="1505" spans="1:1" x14ac:dyDescent="0.2">
      <c r="A1505" s="356">
        <f>IF('Форма 2.9'!$X$116="",1,0)</f>
        <v>0</v>
      </c>
    </row>
    <row r="1506" spans="1:1" x14ac:dyDescent="0.2">
      <c r="A1506" s="356">
        <f>IF('Форма 2.9'!$Y$116="",1,0)</f>
        <v>0</v>
      </c>
    </row>
    <row r="1507" spans="1:1" x14ac:dyDescent="0.2">
      <c r="A1507" s="356">
        <f>IF('Форма 2.9'!$Z$116="",1,0)</f>
        <v>0</v>
      </c>
    </row>
    <row r="1508" spans="1:1" x14ac:dyDescent="0.2">
      <c r="A1508" s="356">
        <f>IF('Форма 2.9'!$AA$116="",1,0)</f>
        <v>0</v>
      </c>
    </row>
    <row r="1509" spans="1:1" x14ac:dyDescent="0.2">
      <c r="A1509" s="356">
        <f>IF('Форма 2.9'!$AB$116="",1,0)</f>
        <v>0</v>
      </c>
    </row>
    <row r="1510" spans="1:1" x14ac:dyDescent="0.2">
      <c r="A1510" s="356">
        <f>IF('Форма 2.9'!$AC$116="",1,0)</f>
        <v>0</v>
      </c>
    </row>
    <row r="1511" spans="1:1" x14ac:dyDescent="0.2">
      <c r="A1511" s="356">
        <f>IF('Форма 2.9'!$AD$116="",1,0)</f>
        <v>0</v>
      </c>
    </row>
    <row r="1512" spans="1:1" x14ac:dyDescent="0.2">
      <c r="A1512" s="356">
        <f>IF('Форма 2.9'!$AE$116="",1,0)</f>
        <v>0</v>
      </c>
    </row>
    <row r="1513" spans="1:1" x14ac:dyDescent="0.2">
      <c r="A1513" s="356">
        <f>IF('Форма 2.9'!$AF$116="",1,0)</f>
        <v>0</v>
      </c>
    </row>
    <row r="1514" spans="1:1" x14ac:dyDescent="0.2">
      <c r="A1514" s="356">
        <f>IF('Форма 2.9'!$AG$116="",1,0)</f>
        <v>0</v>
      </c>
    </row>
    <row r="1515" spans="1:1" x14ac:dyDescent="0.2">
      <c r="A1515" s="356">
        <f>IF('Форма 2.9'!$AH$116="",1,0)</f>
        <v>0</v>
      </c>
    </row>
    <row r="1516" spans="1:1" x14ac:dyDescent="0.2">
      <c r="A1516" s="356">
        <f>IF('Форма 2.9'!$AI$116="",1,0)</f>
        <v>0</v>
      </c>
    </row>
    <row r="1517" spans="1:1" x14ac:dyDescent="0.2">
      <c r="A1517" s="356">
        <f>IF('Форма 2.9'!$AJ$116="",1,0)</f>
        <v>0</v>
      </c>
    </row>
    <row r="1518" spans="1:1" x14ac:dyDescent="0.2">
      <c r="A1518" s="356">
        <f>IF('Форма 2.9'!$AK$116="",1,0)</f>
        <v>0</v>
      </c>
    </row>
    <row r="1519" spans="1:1" x14ac:dyDescent="0.2">
      <c r="A1519" s="356">
        <f>IF('Форма 2.9'!$AL$116="",1,0)</f>
        <v>0</v>
      </c>
    </row>
    <row r="1520" spans="1:1" x14ac:dyDescent="0.2">
      <c r="A1520" s="356">
        <f>IF('Форма 2.9'!$AM$116="",1,0)</f>
        <v>0</v>
      </c>
    </row>
    <row r="1521" spans="1:1" x14ac:dyDescent="0.2">
      <c r="A1521" s="356">
        <f>IF('Форма 2.9'!$AN$116="",1,0)</f>
        <v>0</v>
      </c>
    </row>
    <row r="1522" spans="1:1" x14ac:dyDescent="0.2">
      <c r="A1522" s="356">
        <f>IF('Форма 2.9'!$AO$116="",1,0)</f>
        <v>0</v>
      </c>
    </row>
    <row r="1523" spans="1:1" x14ac:dyDescent="0.2">
      <c r="A1523" s="356">
        <f>IF('Форма 2.9'!$AP$116="",1,0)</f>
        <v>0</v>
      </c>
    </row>
    <row r="1524" spans="1:1" x14ac:dyDescent="0.2">
      <c r="A1524" s="356">
        <f>IF('Форма 2.9'!$AQ$116="",1,0)</f>
        <v>0</v>
      </c>
    </row>
    <row r="1525" spans="1:1" x14ac:dyDescent="0.2">
      <c r="A1525" s="356">
        <f>IF('Форма 2.9'!$AR$116="",1,0)</f>
        <v>0</v>
      </c>
    </row>
    <row r="1526" spans="1:1" x14ac:dyDescent="0.2">
      <c r="A1526" s="356">
        <f>IF('Форма 2.9'!$AS$116="",1,0)</f>
        <v>0</v>
      </c>
    </row>
    <row r="1527" spans="1:1" x14ac:dyDescent="0.2">
      <c r="A1527" s="356">
        <f>IF('Форма 2.9'!$AT$116="",1,0)</f>
        <v>0</v>
      </c>
    </row>
    <row r="1528" spans="1:1" x14ac:dyDescent="0.2">
      <c r="A1528" s="356">
        <f>IF('Форма 2.9'!$AU$116="",1,0)</f>
        <v>0</v>
      </c>
    </row>
    <row r="1529" spans="1:1" x14ac:dyDescent="0.2">
      <c r="A1529" s="356">
        <f>IF('Форма 2.9'!$AV$116="",1,0)</f>
        <v>0</v>
      </c>
    </row>
    <row r="1530" spans="1:1" x14ac:dyDescent="0.2">
      <c r="A1530" s="356">
        <f>IF('Форма 2.9'!$AW$116="",1,0)</f>
        <v>0</v>
      </c>
    </row>
    <row r="1531" spans="1:1" x14ac:dyDescent="0.2">
      <c r="A1531" s="356">
        <f>IF('Форма 2.9'!$AX$116="",1,0)</f>
        <v>0</v>
      </c>
    </row>
    <row r="1532" spans="1:1" x14ac:dyDescent="0.2">
      <c r="A1532" s="356">
        <f>IF('Форма 2.9'!$AY$116="",1,0)</f>
        <v>0</v>
      </c>
    </row>
    <row r="1533" spans="1:1" x14ac:dyDescent="0.2">
      <c r="A1533" s="356">
        <f>IF('Форма 2.9'!$AZ$116="",1,0)</f>
        <v>0</v>
      </c>
    </row>
    <row r="1534" spans="1:1" x14ac:dyDescent="0.2">
      <c r="A1534" s="356">
        <f>IF('Форма 2.9'!$BA$116="",1,0)</f>
        <v>0</v>
      </c>
    </row>
    <row r="1535" spans="1:1" x14ac:dyDescent="0.2">
      <c r="A1535" s="356">
        <f>IF('Форма 2.9'!$BB$116="",1,0)</f>
        <v>0</v>
      </c>
    </row>
    <row r="1536" spans="1:1" x14ac:dyDescent="0.2">
      <c r="A1536" s="356">
        <f>IF('Форма 2.9'!$BC$116="",1,0)</f>
        <v>0</v>
      </c>
    </row>
    <row r="1537" spans="1:1" x14ac:dyDescent="0.2">
      <c r="A1537" s="356">
        <f>IF('Форма 2.9'!$BD$116="",1,0)</f>
        <v>0</v>
      </c>
    </row>
    <row r="1538" spans="1:1" x14ac:dyDescent="0.2">
      <c r="A1538" s="356">
        <f>IF('Форма 2.9'!$BE$116="",1,0)</f>
        <v>0</v>
      </c>
    </row>
    <row r="1539" spans="1:1" x14ac:dyDescent="0.2">
      <c r="A1539" s="356">
        <f>IF('Форма 2.9'!$BF$116="",1,0)</f>
        <v>0</v>
      </c>
    </row>
    <row r="1540" spans="1:1" x14ac:dyDescent="0.2">
      <c r="A1540" s="356">
        <f>IF('Форма 2.9'!$BG$116="",1,0)</f>
        <v>0</v>
      </c>
    </row>
    <row r="1541" spans="1:1" x14ac:dyDescent="0.2">
      <c r="A1541" s="356">
        <f>IF('Форма 2.9'!$BH$116="",1,0)</f>
        <v>0</v>
      </c>
    </row>
    <row r="1542" spans="1:1" x14ac:dyDescent="0.2">
      <c r="A1542" s="356">
        <f>IF('Форма 2.9'!$BI$116="",1,0)</f>
        <v>0</v>
      </c>
    </row>
    <row r="1543" spans="1:1" x14ac:dyDescent="0.2">
      <c r="A1543" s="356">
        <f>IF('Форма 2.9'!$BJ$116="",1,0)</f>
        <v>0</v>
      </c>
    </row>
    <row r="1544" spans="1:1" x14ac:dyDescent="0.2">
      <c r="A1544" s="356">
        <f>IF('Форма 2.9'!$BK$116="",1,0)</f>
        <v>0</v>
      </c>
    </row>
    <row r="1545" spans="1:1" x14ac:dyDescent="0.2">
      <c r="A1545" s="356">
        <f>IF('Форма 2.9'!$BL$116="",1,0)</f>
        <v>0</v>
      </c>
    </row>
    <row r="1546" spans="1:1" x14ac:dyDescent="0.2">
      <c r="A1546" s="356">
        <f>IF('Форма 2.9'!$BM$116="",1,0)</f>
        <v>0</v>
      </c>
    </row>
    <row r="1547" spans="1:1" x14ac:dyDescent="0.2">
      <c r="A1547" s="356">
        <f>IF('Форма 2.9'!$BN$116="",1,0)</f>
        <v>0</v>
      </c>
    </row>
    <row r="1548" spans="1:1" x14ac:dyDescent="0.2">
      <c r="A1548" s="356">
        <f>IF('Форма 2.9'!$BO$116="",1,0)</f>
        <v>0</v>
      </c>
    </row>
    <row r="1549" spans="1:1" x14ac:dyDescent="0.2">
      <c r="A1549" s="356">
        <f>IF('Форма 2.9'!$BP$116="",1,0)</f>
        <v>0</v>
      </c>
    </row>
    <row r="1550" spans="1:1" x14ac:dyDescent="0.2">
      <c r="A1550" s="356">
        <f>IF('Форма 2.9'!$BQ$116="",1,0)</f>
        <v>0</v>
      </c>
    </row>
    <row r="1551" spans="1:1" x14ac:dyDescent="0.2">
      <c r="A1551" s="356">
        <f>IF('Форма 2.9'!$BR$116="",1,0)</f>
        <v>0</v>
      </c>
    </row>
    <row r="1552" spans="1:1" x14ac:dyDescent="0.2">
      <c r="A1552" s="356">
        <f>IF('Форма 2.9'!$BS$116="",1,0)</f>
        <v>0</v>
      </c>
    </row>
    <row r="1553" spans="1:1" x14ac:dyDescent="0.2">
      <c r="A1553" s="356">
        <f>IF('Форма 2.9'!$BT$116="",1,0)</f>
        <v>0</v>
      </c>
    </row>
    <row r="1554" spans="1:1" x14ac:dyDescent="0.2">
      <c r="A1554" s="356">
        <f>IF('Форма 2.9'!$BU$116="",1,0)</f>
        <v>0</v>
      </c>
    </row>
    <row r="1555" spans="1:1" x14ac:dyDescent="0.2">
      <c r="A1555" s="356">
        <f>IF('Форма 2.9'!$BV$116="",1,0)</f>
        <v>0</v>
      </c>
    </row>
    <row r="1556" spans="1:1" x14ac:dyDescent="0.2">
      <c r="A1556" s="356">
        <f>IF('Форма 2.9'!$BW$116="",1,0)</f>
        <v>0</v>
      </c>
    </row>
    <row r="1557" spans="1:1" x14ac:dyDescent="0.2">
      <c r="A1557" s="356">
        <f>IF('Форма 2.9'!$BX$116="",1,0)</f>
        <v>0</v>
      </c>
    </row>
    <row r="1558" spans="1:1" x14ac:dyDescent="0.2">
      <c r="A1558" s="356">
        <f>IF('Форма 2.9'!$BY$116="",1,0)</f>
        <v>0</v>
      </c>
    </row>
    <row r="1559" spans="1:1" x14ac:dyDescent="0.2">
      <c r="A1559" s="356">
        <f>IF('Форма 2.9'!$I$117="",1,0)</f>
        <v>0</v>
      </c>
    </row>
    <row r="1560" spans="1:1" x14ac:dyDescent="0.2">
      <c r="A1560" s="356">
        <f>IF('Форма 2.9'!$K$117="",1,0)</f>
        <v>0</v>
      </c>
    </row>
    <row r="1561" spans="1:1" x14ac:dyDescent="0.2">
      <c r="A1561" s="356">
        <f>IF('Форма 2.9'!$L$117="",1,0)</f>
        <v>0</v>
      </c>
    </row>
    <row r="1562" spans="1:1" x14ac:dyDescent="0.2">
      <c r="A1562" s="356">
        <f>IF('Форма 2.9'!$M$117="",1,0)</f>
        <v>0</v>
      </c>
    </row>
    <row r="1563" spans="1:1" x14ac:dyDescent="0.2">
      <c r="A1563" s="356">
        <f>IF('Форма 2.9'!$N$117="",1,0)</f>
        <v>0</v>
      </c>
    </row>
    <row r="1564" spans="1:1" x14ac:dyDescent="0.2">
      <c r="A1564" s="356">
        <f>IF('Форма 2.9'!$O$117="",1,0)</f>
        <v>0</v>
      </c>
    </row>
    <row r="1565" spans="1:1" x14ac:dyDescent="0.2">
      <c r="A1565" s="356">
        <f>IF('Форма 2.9'!$P$117="",1,0)</f>
        <v>0</v>
      </c>
    </row>
    <row r="1566" spans="1:1" x14ac:dyDescent="0.2">
      <c r="A1566" s="356">
        <f>IF('Форма 2.9'!$Q$117="",1,0)</f>
        <v>0</v>
      </c>
    </row>
    <row r="1567" spans="1:1" x14ac:dyDescent="0.2">
      <c r="A1567" s="356">
        <f>IF('Форма 2.9'!$R$117="",1,0)</f>
        <v>0</v>
      </c>
    </row>
    <row r="1568" spans="1:1" x14ac:dyDescent="0.2">
      <c r="A1568" s="356">
        <f>IF('Форма 2.9'!$S$117="",1,0)</f>
        <v>0</v>
      </c>
    </row>
    <row r="1569" spans="1:1" x14ac:dyDescent="0.2">
      <c r="A1569" s="356">
        <f>IF('Форма 2.9'!$T$117="",1,0)</f>
        <v>0</v>
      </c>
    </row>
    <row r="1570" spans="1:1" x14ac:dyDescent="0.2">
      <c r="A1570" s="356">
        <f>IF('Форма 2.9'!$U$117="",1,0)</f>
        <v>0</v>
      </c>
    </row>
    <row r="1571" spans="1:1" x14ac:dyDescent="0.2">
      <c r="A1571" s="356">
        <f>IF('Форма 2.9'!$V$117="",1,0)</f>
        <v>0</v>
      </c>
    </row>
    <row r="1572" spans="1:1" x14ac:dyDescent="0.2">
      <c r="A1572" s="356">
        <f>IF('Форма 2.9'!$W$117="",1,0)</f>
        <v>0</v>
      </c>
    </row>
    <row r="1573" spans="1:1" x14ac:dyDescent="0.2">
      <c r="A1573" s="356">
        <f>IF('Форма 2.9'!$X$117="",1,0)</f>
        <v>0</v>
      </c>
    </row>
    <row r="1574" spans="1:1" x14ac:dyDescent="0.2">
      <c r="A1574" s="356">
        <f>IF('Форма 2.9'!$Y$117="",1,0)</f>
        <v>0</v>
      </c>
    </row>
    <row r="1575" spans="1:1" x14ac:dyDescent="0.2">
      <c r="A1575" s="356">
        <f>IF('Форма 2.9'!$Z$117="",1,0)</f>
        <v>0</v>
      </c>
    </row>
    <row r="1576" spans="1:1" x14ac:dyDescent="0.2">
      <c r="A1576" s="356">
        <f>IF('Форма 2.9'!$AA$117="",1,0)</f>
        <v>0</v>
      </c>
    </row>
    <row r="1577" spans="1:1" x14ac:dyDescent="0.2">
      <c r="A1577" s="356">
        <f>IF('Форма 2.9'!$AB$117="",1,0)</f>
        <v>0</v>
      </c>
    </row>
    <row r="1578" spans="1:1" x14ac:dyDescent="0.2">
      <c r="A1578" s="356">
        <f>IF('Форма 2.9'!$AC$117="",1,0)</f>
        <v>0</v>
      </c>
    </row>
    <row r="1579" spans="1:1" x14ac:dyDescent="0.2">
      <c r="A1579" s="356">
        <f>IF('Форма 2.9'!$AD$117="",1,0)</f>
        <v>0</v>
      </c>
    </row>
    <row r="1580" spans="1:1" x14ac:dyDescent="0.2">
      <c r="A1580" s="356">
        <f>IF('Форма 2.9'!$AE$117="",1,0)</f>
        <v>0</v>
      </c>
    </row>
    <row r="1581" spans="1:1" x14ac:dyDescent="0.2">
      <c r="A1581" s="356">
        <f>IF('Форма 2.9'!$AF$117="",1,0)</f>
        <v>0</v>
      </c>
    </row>
    <row r="1582" spans="1:1" x14ac:dyDescent="0.2">
      <c r="A1582" s="356">
        <f>IF('Форма 2.9'!$AG$117="",1,0)</f>
        <v>0</v>
      </c>
    </row>
    <row r="1583" spans="1:1" x14ac:dyDescent="0.2">
      <c r="A1583" s="356">
        <f>IF('Форма 2.9'!$AH$117="",1,0)</f>
        <v>0</v>
      </c>
    </row>
    <row r="1584" spans="1:1" x14ac:dyDescent="0.2">
      <c r="A1584" s="356">
        <f>IF('Форма 2.9'!$AI$117="",1,0)</f>
        <v>0</v>
      </c>
    </row>
    <row r="1585" spans="1:1" x14ac:dyDescent="0.2">
      <c r="A1585" s="356">
        <f>IF('Форма 2.9'!$AJ$117="",1,0)</f>
        <v>0</v>
      </c>
    </row>
    <row r="1586" spans="1:1" x14ac:dyDescent="0.2">
      <c r="A1586" s="356">
        <f>IF('Форма 2.9'!$AK$117="",1,0)</f>
        <v>0</v>
      </c>
    </row>
    <row r="1587" spans="1:1" x14ac:dyDescent="0.2">
      <c r="A1587" s="356">
        <f>IF('Форма 2.9'!$AL$117="",1,0)</f>
        <v>0</v>
      </c>
    </row>
    <row r="1588" spans="1:1" x14ac:dyDescent="0.2">
      <c r="A1588" s="356">
        <f>IF('Форма 2.9'!$AM$117="",1,0)</f>
        <v>0</v>
      </c>
    </row>
    <row r="1589" spans="1:1" x14ac:dyDescent="0.2">
      <c r="A1589" s="356">
        <f>IF('Форма 2.9'!$AN$117="",1,0)</f>
        <v>0</v>
      </c>
    </row>
    <row r="1590" spans="1:1" x14ac:dyDescent="0.2">
      <c r="A1590" s="356">
        <f>IF('Форма 2.9'!$AO$117="",1,0)</f>
        <v>0</v>
      </c>
    </row>
    <row r="1591" spans="1:1" x14ac:dyDescent="0.2">
      <c r="A1591" s="356">
        <f>IF('Форма 2.9'!$AP$117="",1,0)</f>
        <v>0</v>
      </c>
    </row>
    <row r="1592" spans="1:1" x14ac:dyDescent="0.2">
      <c r="A1592" s="356">
        <f>IF('Форма 2.9'!$AQ$117="",1,0)</f>
        <v>0</v>
      </c>
    </row>
    <row r="1593" spans="1:1" x14ac:dyDescent="0.2">
      <c r="A1593" s="356">
        <f>IF('Форма 2.9'!$AR$117="",1,0)</f>
        <v>0</v>
      </c>
    </row>
    <row r="1594" spans="1:1" x14ac:dyDescent="0.2">
      <c r="A1594" s="356">
        <f>IF('Форма 2.9'!$AS$117="",1,0)</f>
        <v>0</v>
      </c>
    </row>
    <row r="1595" spans="1:1" x14ac:dyDescent="0.2">
      <c r="A1595" s="356">
        <f>IF('Форма 2.9'!$AT$117="",1,0)</f>
        <v>0</v>
      </c>
    </row>
    <row r="1596" spans="1:1" x14ac:dyDescent="0.2">
      <c r="A1596" s="356">
        <f>IF('Форма 2.9'!$AU$117="",1,0)</f>
        <v>0</v>
      </c>
    </row>
    <row r="1597" spans="1:1" x14ac:dyDescent="0.2">
      <c r="A1597" s="356">
        <f>IF('Форма 2.9'!$AV$117="",1,0)</f>
        <v>0</v>
      </c>
    </row>
    <row r="1598" spans="1:1" x14ac:dyDescent="0.2">
      <c r="A1598" s="356">
        <f>IF('Форма 2.9'!$AW$117="",1,0)</f>
        <v>0</v>
      </c>
    </row>
    <row r="1599" spans="1:1" x14ac:dyDescent="0.2">
      <c r="A1599" s="356">
        <f>IF('Форма 2.9'!$AX$117="",1,0)</f>
        <v>0</v>
      </c>
    </row>
    <row r="1600" spans="1:1" x14ac:dyDescent="0.2">
      <c r="A1600" s="356">
        <f>IF('Форма 2.9'!$AY$117="",1,0)</f>
        <v>0</v>
      </c>
    </row>
    <row r="1601" spans="1:1" x14ac:dyDescent="0.2">
      <c r="A1601" s="356">
        <f>IF('Форма 2.9'!$AZ$117="",1,0)</f>
        <v>0</v>
      </c>
    </row>
    <row r="1602" spans="1:1" x14ac:dyDescent="0.2">
      <c r="A1602" s="356">
        <f>IF('Форма 2.9'!$BA$117="",1,0)</f>
        <v>0</v>
      </c>
    </row>
    <row r="1603" spans="1:1" x14ac:dyDescent="0.2">
      <c r="A1603" s="356">
        <f>IF('Форма 2.9'!$BB$117="",1,0)</f>
        <v>0</v>
      </c>
    </row>
    <row r="1604" spans="1:1" x14ac:dyDescent="0.2">
      <c r="A1604" s="356">
        <f>IF('Форма 2.9'!$BC$117="",1,0)</f>
        <v>0</v>
      </c>
    </row>
    <row r="1605" spans="1:1" x14ac:dyDescent="0.2">
      <c r="A1605" s="356">
        <f>IF('Форма 2.9'!$BD$117="",1,0)</f>
        <v>0</v>
      </c>
    </row>
    <row r="1606" spans="1:1" x14ac:dyDescent="0.2">
      <c r="A1606" s="356">
        <f>IF('Форма 2.9'!$BE$117="",1,0)</f>
        <v>0</v>
      </c>
    </row>
    <row r="1607" spans="1:1" x14ac:dyDescent="0.2">
      <c r="A1607" s="356">
        <f>IF('Форма 2.9'!$BF$117="",1,0)</f>
        <v>0</v>
      </c>
    </row>
    <row r="1608" spans="1:1" x14ac:dyDescent="0.2">
      <c r="A1608" s="356">
        <f>IF('Форма 2.9'!$BG$117="",1,0)</f>
        <v>0</v>
      </c>
    </row>
    <row r="1609" spans="1:1" x14ac:dyDescent="0.2">
      <c r="A1609" s="356">
        <f>IF('Форма 2.9'!$BH$117="",1,0)</f>
        <v>0</v>
      </c>
    </row>
    <row r="1610" spans="1:1" x14ac:dyDescent="0.2">
      <c r="A1610" s="356">
        <f>IF('Форма 2.9'!$BI$117="",1,0)</f>
        <v>0</v>
      </c>
    </row>
    <row r="1611" spans="1:1" x14ac:dyDescent="0.2">
      <c r="A1611" s="356">
        <f>IF('Форма 2.9'!$BJ$117="",1,0)</f>
        <v>0</v>
      </c>
    </row>
    <row r="1612" spans="1:1" x14ac:dyDescent="0.2">
      <c r="A1612" s="356">
        <f>IF('Форма 2.9'!$BK$117="",1,0)</f>
        <v>0</v>
      </c>
    </row>
    <row r="1613" spans="1:1" x14ac:dyDescent="0.2">
      <c r="A1613" s="356">
        <f>IF('Форма 2.9'!$BL$117="",1,0)</f>
        <v>0</v>
      </c>
    </row>
    <row r="1614" spans="1:1" x14ac:dyDescent="0.2">
      <c r="A1614" s="356">
        <f>IF('Форма 2.9'!$BM$117="",1,0)</f>
        <v>0</v>
      </c>
    </row>
    <row r="1615" spans="1:1" x14ac:dyDescent="0.2">
      <c r="A1615" s="356">
        <f>IF('Форма 2.9'!$BN$117="",1,0)</f>
        <v>0</v>
      </c>
    </row>
    <row r="1616" spans="1:1" x14ac:dyDescent="0.2">
      <c r="A1616" s="356">
        <f>IF('Форма 2.9'!$BO$117="",1,0)</f>
        <v>0</v>
      </c>
    </row>
    <row r="1617" spans="1:1" x14ac:dyDescent="0.2">
      <c r="A1617" s="356">
        <f>IF('Форма 2.9'!$BP$117="",1,0)</f>
        <v>0</v>
      </c>
    </row>
    <row r="1618" spans="1:1" x14ac:dyDescent="0.2">
      <c r="A1618" s="356">
        <f>IF('Форма 2.9'!$BQ$117="",1,0)</f>
        <v>0</v>
      </c>
    </row>
    <row r="1619" spans="1:1" x14ac:dyDescent="0.2">
      <c r="A1619" s="356">
        <f>IF('Форма 2.9'!$BR$117="",1,0)</f>
        <v>0</v>
      </c>
    </row>
    <row r="1620" spans="1:1" x14ac:dyDescent="0.2">
      <c r="A1620" s="356">
        <f>IF('Форма 2.9'!$BS$117="",1,0)</f>
        <v>0</v>
      </c>
    </row>
    <row r="1621" spans="1:1" x14ac:dyDescent="0.2">
      <c r="A1621" s="356">
        <f>IF('Форма 2.9'!$BT$117="",1,0)</f>
        <v>0</v>
      </c>
    </row>
    <row r="1622" spans="1:1" x14ac:dyDescent="0.2">
      <c r="A1622" s="356">
        <f>IF('Форма 2.9'!$BU$117="",1,0)</f>
        <v>0</v>
      </c>
    </row>
    <row r="1623" spans="1:1" x14ac:dyDescent="0.2">
      <c r="A1623" s="356">
        <f>IF('Форма 2.9'!$BV$117="",1,0)</f>
        <v>0</v>
      </c>
    </row>
    <row r="1624" spans="1:1" x14ac:dyDescent="0.2">
      <c r="A1624" s="356">
        <f>IF('Форма 2.9'!$BW$117="",1,0)</f>
        <v>0</v>
      </c>
    </row>
    <row r="1625" spans="1:1" x14ac:dyDescent="0.2">
      <c r="A1625" s="356">
        <f>IF('Форма 2.9'!$BX$117="",1,0)</f>
        <v>0</v>
      </c>
    </row>
    <row r="1626" spans="1:1" x14ac:dyDescent="0.2">
      <c r="A1626" s="356">
        <f>IF('Форма 2.9'!$BY$117="",1,0)</f>
        <v>0</v>
      </c>
    </row>
    <row r="1627" spans="1:1" x14ac:dyDescent="0.2">
      <c r="A1627" s="356">
        <f>IF('Форма 2.9'!$G$118="",1,0)</f>
        <v>0</v>
      </c>
    </row>
    <row r="1628" spans="1:1" x14ac:dyDescent="0.2">
      <c r="A1628" s="356">
        <f>IF('Форма 2.9'!$I$119="",1,0)</f>
        <v>0</v>
      </c>
    </row>
    <row r="1629" spans="1:1" x14ac:dyDescent="0.2">
      <c r="A1629" s="356">
        <f>IF('Форма 2.9'!$K$119="",1,0)</f>
        <v>0</v>
      </c>
    </row>
    <row r="1630" spans="1:1" x14ac:dyDescent="0.2">
      <c r="A1630" s="356">
        <f>IF('Форма 2.9'!$L$119="",1,0)</f>
        <v>0</v>
      </c>
    </row>
    <row r="1631" spans="1:1" x14ac:dyDescent="0.2">
      <c r="A1631" s="356">
        <f>IF('Форма 2.9'!$M$119="",1,0)</f>
        <v>0</v>
      </c>
    </row>
    <row r="1632" spans="1:1" x14ac:dyDescent="0.2">
      <c r="A1632" s="356">
        <f>IF('Форма 2.9'!$N$119="",1,0)</f>
        <v>0</v>
      </c>
    </row>
    <row r="1633" spans="1:1" x14ac:dyDescent="0.2">
      <c r="A1633" s="356">
        <f>IF('Форма 2.9'!$O$119="",1,0)</f>
        <v>0</v>
      </c>
    </row>
    <row r="1634" spans="1:1" x14ac:dyDescent="0.2">
      <c r="A1634" s="356">
        <f>IF('Форма 2.9'!$P$119="",1,0)</f>
        <v>0</v>
      </c>
    </row>
    <row r="1635" spans="1:1" x14ac:dyDescent="0.2">
      <c r="A1635" s="356">
        <f>IF('Форма 2.9'!$Q$119="",1,0)</f>
        <v>0</v>
      </c>
    </row>
    <row r="1636" spans="1:1" x14ac:dyDescent="0.2">
      <c r="A1636" s="356">
        <f>IF('Форма 2.9'!$R$119="",1,0)</f>
        <v>0</v>
      </c>
    </row>
    <row r="1637" spans="1:1" x14ac:dyDescent="0.2">
      <c r="A1637" s="356">
        <f>IF('Форма 2.9'!$S$119="",1,0)</f>
        <v>0</v>
      </c>
    </row>
    <row r="1638" spans="1:1" x14ac:dyDescent="0.2">
      <c r="A1638" s="356">
        <f>IF('Форма 2.9'!$T$119="",1,0)</f>
        <v>0</v>
      </c>
    </row>
    <row r="1639" spans="1:1" x14ac:dyDescent="0.2">
      <c r="A1639" s="356">
        <f>IF('Форма 2.9'!$U$119="",1,0)</f>
        <v>0</v>
      </c>
    </row>
    <row r="1640" spans="1:1" x14ac:dyDescent="0.2">
      <c r="A1640" s="356">
        <f>IF('Форма 2.9'!$V$119="",1,0)</f>
        <v>0</v>
      </c>
    </row>
    <row r="1641" spans="1:1" x14ac:dyDescent="0.2">
      <c r="A1641" s="356">
        <f>IF('Форма 2.9'!$W$119="",1,0)</f>
        <v>0</v>
      </c>
    </row>
    <row r="1642" spans="1:1" x14ac:dyDescent="0.2">
      <c r="A1642" s="356">
        <f>IF('Форма 2.9'!$X$119="",1,0)</f>
        <v>0</v>
      </c>
    </row>
    <row r="1643" spans="1:1" x14ac:dyDescent="0.2">
      <c r="A1643" s="356">
        <f>IF('Форма 2.9'!$Y$119="",1,0)</f>
        <v>0</v>
      </c>
    </row>
    <row r="1644" spans="1:1" x14ac:dyDescent="0.2">
      <c r="A1644" s="356">
        <f>IF('Форма 2.9'!$Z$119="",1,0)</f>
        <v>0</v>
      </c>
    </row>
    <row r="1645" spans="1:1" x14ac:dyDescent="0.2">
      <c r="A1645" s="356">
        <f>IF('Форма 2.9'!$AA$119="",1,0)</f>
        <v>0</v>
      </c>
    </row>
    <row r="1646" spans="1:1" x14ac:dyDescent="0.2">
      <c r="A1646" s="356">
        <f>IF('Форма 2.9'!$AB$119="",1,0)</f>
        <v>0</v>
      </c>
    </row>
    <row r="1647" spans="1:1" x14ac:dyDescent="0.2">
      <c r="A1647" s="356">
        <f>IF('Форма 2.9'!$AC$119="",1,0)</f>
        <v>0</v>
      </c>
    </row>
    <row r="1648" spans="1:1" x14ac:dyDescent="0.2">
      <c r="A1648" s="356">
        <f>IF('Форма 2.9'!$AD$119="",1,0)</f>
        <v>0</v>
      </c>
    </row>
    <row r="1649" spans="1:1" x14ac:dyDescent="0.2">
      <c r="A1649" s="356">
        <f>IF('Форма 2.9'!$AE$119="",1,0)</f>
        <v>0</v>
      </c>
    </row>
    <row r="1650" spans="1:1" x14ac:dyDescent="0.2">
      <c r="A1650" s="356">
        <f>IF('Форма 2.9'!$AF$119="",1,0)</f>
        <v>0</v>
      </c>
    </row>
    <row r="1651" spans="1:1" x14ac:dyDescent="0.2">
      <c r="A1651" s="356">
        <f>IF('Форма 2.9'!$AG$119="",1,0)</f>
        <v>0</v>
      </c>
    </row>
    <row r="1652" spans="1:1" x14ac:dyDescent="0.2">
      <c r="A1652" s="356">
        <f>IF('Форма 2.9'!$AH$119="",1,0)</f>
        <v>0</v>
      </c>
    </row>
    <row r="1653" spans="1:1" x14ac:dyDescent="0.2">
      <c r="A1653" s="356">
        <f>IF('Форма 2.9'!$AI$119="",1,0)</f>
        <v>0</v>
      </c>
    </row>
    <row r="1654" spans="1:1" x14ac:dyDescent="0.2">
      <c r="A1654" s="356">
        <f>IF('Форма 2.9'!$AJ$119="",1,0)</f>
        <v>0</v>
      </c>
    </row>
    <row r="1655" spans="1:1" x14ac:dyDescent="0.2">
      <c r="A1655" s="356">
        <f>IF('Форма 2.9'!$AK$119="",1,0)</f>
        <v>0</v>
      </c>
    </row>
    <row r="1656" spans="1:1" x14ac:dyDescent="0.2">
      <c r="A1656" s="356">
        <f>IF('Форма 2.9'!$AL$119="",1,0)</f>
        <v>0</v>
      </c>
    </row>
    <row r="1657" spans="1:1" x14ac:dyDescent="0.2">
      <c r="A1657" s="356">
        <f>IF('Форма 2.9'!$AM$119="",1,0)</f>
        <v>0</v>
      </c>
    </row>
    <row r="1658" spans="1:1" x14ac:dyDescent="0.2">
      <c r="A1658" s="356">
        <f>IF('Форма 2.9'!$AN$119="",1,0)</f>
        <v>0</v>
      </c>
    </row>
    <row r="1659" spans="1:1" x14ac:dyDescent="0.2">
      <c r="A1659" s="356">
        <f>IF('Форма 2.9'!$AO$119="",1,0)</f>
        <v>0</v>
      </c>
    </row>
    <row r="1660" spans="1:1" x14ac:dyDescent="0.2">
      <c r="A1660" s="356">
        <f>IF('Форма 2.9'!$AP$119="",1,0)</f>
        <v>0</v>
      </c>
    </row>
    <row r="1661" spans="1:1" x14ac:dyDescent="0.2">
      <c r="A1661" s="356">
        <f>IF('Форма 2.9'!$AQ$119="",1,0)</f>
        <v>0</v>
      </c>
    </row>
    <row r="1662" spans="1:1" x14ac:dyDescent="0.2">
      <c r="A1662" s="356">
        <f>IF('Форма 2.9'!$AR$119="",1,0)</f>
        <v>0</v>
      </c>
    </row>
    <row r="1663" spans="1:1" x14ac:dyDescent="0.2">
      <c r="A1663" s="356">
        <f>IF('Форма 2.9'!$AS$119="",1,0)</f>
        <v>0</v>
      </c>
    </row>
    <row r="1664" spans="1:1" x14ac:dyDescent="0.2">
      <c r="A1664" s="356">
        <f>IF('Форма 2.9'!$AT$119="",1,0)</f>
        <v>0</v>
      </c>
    </row>
    <row r="1665" spans="1:1" x14ac:dyDescent="0.2">
      <c r="A1665" s="356">
        <f>IF('Форма 2.9'!$AU$119="",1,0)</f>
        <v>0</v>
      </c>
    </row>
    <row r="1666" spans="1:1" x14ac:dyDescent="0.2">
      <c r="A1666" s="356">
        <f>IF('Форма 2.9'!$AV$119="",1,0)</f>
        <v>0</v>
      </c>
    </row>
    <row r="1667" spans="1:1" x14ac:dyDescent="0.2">
      <c r="A1667" s="356">
        <f>IF('Форма 2.9'!$AW$119="",1,0)</f>
        <v>0</v>
      </c>
    </row>
    <row r="1668" spans="1:1" x14ac:dyDescent="0.2">
      <c r="A1668" s="356">
        <f>IF('Форма 2.9'!$AX$119="",1,0)</f>
        <v>0</v>
      </c>
    </row>
    <row r="1669" spans="1:1" x14ac:dyDescent="0.2">
      <c r="A1669" s="356">
        <f>IF('Форма 2.9'!$AY$119="",1,0)</f>
        <v>0</v>
      </c>
    </row>
    <row r="1670" spans="1:1" x14ac:dyDescent="0.2">
      <c r="A1670" s="356">
        <f>IF('Форма 2.9'!$AZ$119="",1,0)</f>
        <v>0</v>
      </c>
    </row>
    <row r="1671" spans="1:1" x14ac:dyDescent="0.2">
      <c r="A1671" s="356">
        <f>IF('Форма 2.9'!$BA$119="",1,0)</f>
        <v>0</v>
      </c>
    </row>
    <row r="1672" spans="1:1" x14ac:dyDescent="0.2">
      <c r="A1672" s="356">
        <f>IF('Форма 2.9'!$BB$119="",1,0)</f>
        <v>0</v>
      </c>
    </row>
    <row r="1673" spans="1:1" x14ac:dyDescent="0.2">
      <c r="A1673" s="356">
        <f>IF('Форма 2.9'!$BC$119="",1,0)</f>
        <v>0</v>
      </c>
    </row>
    <row r="1674" spans="1:1" x14ac:dyDescent="0.2">
      <c r="A1674" s="356">
        <f>IF('Форма 2.9'!$BD$119="",1,0)</f>
        <v>0</v>
      </c>
    </row>
    <row r="1675" spans="1:1" x14ac:dyDescent="0.2">
      <c r="A1675" s="356">
        <f>IF('Форма 2.9'!$BE$119="",1,0)</f>
        <v>0</v>
      </c>
    </row>
    <row r="1676" spans="1:1" x14ac:dyDescent="0.2">
      <c r="A1676" s="356">
        <f>IF('Форма 2.9'!$BF$119="",1,0)</f>
        <v>0</v>
      </c>
    </row>
    <row r="1677" spans="1:1" x14ac:dyDescent="0.2">
      <c r="A1677" s="356">
        <f>IF('Форма 2.9'!$BG$119="",1,0)</f>
        <v>0</v>
      </c>
    </row>
    <row r="1678" spans="1:1" x14ac:dyDescent="0.2">
      <c r="A1678" s="356">
        <f>IF('Форма 2.9'!$BH$119="",1,0)</f>
        <v>0</v>
      </c>
    </row>
    <row r="1679" spans="1:1" x14ac:dyDescent="0.2">
      <c r="A1679" s="356">
        <f>IF('Форма 2.9'!$BI$119="",1,0)</f>
        <v>0</v>
      </c>
    </row>
    <row r="1680" spans="1:1" x14ac:dyDescent="0.2">
      <c r="A1680" s="356">
        <f>IF('Форма 2.9'!$BJ$119="",1,0)</f>
        <v>0</v>
      </c>
    </row>
    <row r="1681" spans="1:1" x14ac:dyDescent="0.2">
      <c r="A1681" s="356">
        <f>IF('Форма 2.9'!$BK$119="",1,0)</f>
        <v>0</v>
      </c>
    </row>
    <row r="1682" spans="1:1" x14ac:dyDescent="0.2">
      <c r="A1682" s="356">
        <f>IF('Форма 2.9'!$BL$119="",1,0)</f>
        <v>0</v>
      </c>
    </row>
    <row r="1683" spans="1:1" x14ac:dyDescent="0.2">
      <c r="A1683" s="356">
        <f>IF('Форма 2.9'!$BM$119="",1,0)</f>
        <v>0</v>
      </c>
    </row>
    <row r="1684" spans="1:1" x14ac:dyDescent="0.2">
      <c r="A1684" s="356">
        <f>IF('Форма 2.9'!$BN$119="",1,0)</f>
        <v>0</v>
      </c>
    </row>
    <row r="1685" spans="1:1" x14ac:dyDescent="0.2">
      <c r="A1685" s="356">
        <f>IF('Форма 2.9'!$BO$119="",1,0)</f>
        <v>0</v>
      </c>
    </row>
    <row r="1686" spans="1:1" x14ac:dyDescent="0.2">
      <c r="A1686" s="356">
        <f>IF('Форма 2.9'!$BP$119="",1,0)</f>
        <v>0</v>
      </c>
    </row>
    <row r="1687" spans="1:1" x14ac:dyDescent="0.2">
      <c r="A1687" s="356">
        <f>IF('Форма 2.9'!$BQ$119="",1,0)</f>
        <v>0</v>
      </c>
    </row>
    <row r="1688" spans="1:1" x14ac:dyDescent="0.2">
      <c r="A1688" s="356">
        <f>IF('Форма 2.9'!$BR$119="",1,0)</f>
        <v>0</v>
      </c>
    </row>
    <row r="1689" spans="1:1" x14ac:dyDescent="0.2">
      <c r="A1689" s="356">
        <f>IF('Форма 2.9'!$BS$119="",1,0)</f>
        <v>0</v>
      </c>
    </row>
    <row r="1690" spans="1:1" x14ac:dyDescent="0.2">
      <c r="A1690" s="356">
        <f>IF('Форма 2.9'!$BT$119="",1,0)</f>
        <v>0</v>
      </c>
    </row>
    <row r="1691" spans="1:1" x14ac:dyDescent="0.2">
      <c r="A1691" s="356">
        <f>IF('Форма 2.9'!$BU$119="",1,0)</f>
        <v>0</v>
      </c>
    </row>
    <row r="1692" spans="1:1" x14ac:dyDescent="0.2">
      <c r="A1692" s="356">
        <f>IF('Форма 2.9'!$BV$119="",1,0)</f>
        <v>0</v>
      </c>
    </row>
    <row r="1693" spans="1:1" x14ac:dyDescent="0.2">
      <c r="A1693" s="356">
        <f>IF('Форма 2.9'!$BW$119="",1,0)</f>
        <v>0</v>
      </c>
    </row>
    <row r="1694" spans="1:1" x14ac:dyDescent="0.2">
      <c r="A1694" s="356">
        <f>IF('Форма 2.9'!$BX$119="",1,0)</f>
        <v>0</v>
      </c>
    </row>
    <row r="1695" spans="1:1" x14ac:dyDescent="0.2">
      <c r="A1695" s="356">
        <f>IF('Форма 2.9'!$BY$119="",1,0)</f>
        <v>0</v>
      </c>
    </row>
    <row r="1696" spans="1:1" x14ac:dyDescent="0.2">
      <c r="A1696" s="356">
        <f>IF('Форма 2.9'!$I$120="",1,0)</f>
        <v>0</v>
      </c>
    </row>
    <row r="1697" spans="1:1" x14ac:dyDescent="0.2">
      <c r="A1697" s="356">
        <f>IF('Форма 2.9'!$K$120="",1,0)</f>
        <v>0</v>
      </c>
    </row>
    <row r="1698" spans="1:1" x14ac:dyDescent="0.2">
      <c r="A1698" s="356">
        <f>IF('Форма 2.9'!$L$120="",1,0)</f>
        <v>0</v>
      </c>
    </row>
    <row r="1699" spans="1:1" x14ac:dyDescent="0.2">
      <c r="A1699" s="356">
        <f>IF('Форма 2.9'!$M$120="",1,0)</f>
        <v>0</v>
      </c>
    </row>
    <row r="1700" spans="1:1" x14ac:dyDescent="0.2">
      <c r="A1700" s="356">
        <f>IF('Форма 2.9'!$N$120="",1,0)</f>
        <v>0</v>
      </c>
    </row>
    <row r="1701" spans="1:1" x14ac:dyDescent="0.2">
      <c r="A1701" s="356">
        <f>IF('Форма 2.9'!$O$120="",1,0)</f>
        <v>0</v>
      </c>
    </row>
    <row r="1702" spans="1:1" x14ac:dyDescent="0.2">
      <c r="A1702" s="356">
        <f>IF('Форма 2.9'!$P$120="",1,0)</f>
        <v>0</v>
      </c>
    </row>
    <row r="1703" spans="1:1" x14ac:dyDescent="0.2">
      <c r="A1703" s="356">
        <f>IF('Форма 2.9'!$Q$120="",1,0)</f>
        <v>0</v>
      </c>
    </row>
    <row r="1704" spans="1:1" x14ac:dyDescent="0.2">
      <c r="A1704" s="356">
        <f>IF('Форма 2.9'!$R$120="",1,0)</f>
        <v>0</v>
      </c>
    </row>
    <row r="1705" spans="1:1" x14ac:dyDescent="0.2">
      <c r="A1705" s="356">
        <f>IF('Форма 2.9'!$S$120="",1,0)</f>
        <v>0</v>
      </c>
    </row>
    <row r="1706" spans="1:1" x14ac:dyDescent="0.2">
      <c r="A1706" s="356">
        <f>IF('Форма 2.9'!$T$120="",1,0)</f>
        <v>0</v>
      </c>
    </row>
    <row r="1707" spans="1:1" x14ac:dyDescent="0.2">
      <c r="A1707" s="356">
        <f>IF('Форма 2.9'!$U$120="",1,0)</f>
        <v>0</v>
      </c>
    </row>
    <row r="1708" spans="1:1" x14ac:dyDescent="0.2">
      <c r="A1708" s="356">
        <f>IF('Форма 2.9'!$V$120="",1,0)</f>
        <v>0</v>
      </c>
    </row>
    <row r="1709" spans="1:1" x14ac:dyDescent="0.2">
      <c r="A1709" s="356">
        <f>IF('Форма 2.9'!$W$120="",1,0)</f>
        <v>0</v>
      </c>
    </row>
    <row r="1710" spans="1:1" x14ac:dyDescent="0.2">
      <c r="A1710" s="356">
        <f>IF('Форма 2.9'!$X$120="",1,0)</f>
        <v>0</v>
      </c>
    </row>
    <row r="1711" spans="1:1" x14ac:dyDescent="0.2">
      <c r="A1711" s="356">
        <f>IF('Форма 2.9'!$Y$120="",1,0)</f>
        <v>0</v>
      </c>
    </row>
    <row r="1712" spans="1:1" x14ac:dyDescent="0.2">
      <c r="A1712" s="356">
        <f>IF('Форма 2.9'!$Z$120="",1,0)</f>
        <v>0</v>
      </c>
    </row>
    <row r="1713" spans="1:1" x14ac:dyDescent="0.2">
      <c r="A1713" s="356">
        <f>IF('Форма 2.9'!$AA$120="",1,0)</f>
        <v>0</v>
      </c>
    </row>
    <row r="1714" spans="1:1" x14ac:dyDescent="0.2">
      <c r="A1714" s="356">
        <f>IF('Форма 2.9'!$AB$120="",1,0)</f>
        <v>0</v>
      </c>
    </row>
    <row r="1715" spans="1:1" x14ac:dyDescent="0.2">
      <c r="A1715" s="356">
        <f>IF('Форма 2.9'!$AC$120="",1,0)</f>
        <v>0</v>
      </c>
    </row>
    <row r="1716" spans="1:1" x14ac:dyDescent="0.2">
      <c r="A1716" s="356">
        <f>IF('Форма 2.9'!$AD$120="",1,0)</f>
        <v>0</v>
      </c>
    </row>
    <row r="1717" spans="1:1" x14ac:dyDescent="0.2">
      <c r="A1717" s="356">
        <f>IF('Форма 2.9'!$AE$120="",1,0)</f>
        <v>0</v>
      </c>
    </row>
    <row r="1718" spans="1:1" x14ac:dyDescent="0.2">
      <c r="A1718" s="356">
        <f>IF('Форма 2.9'!$AF$120="",1,0)</f>
        <v>0</v>
      </c>
    </row>
    <row r="1719" spans="1:1" x14ac:dyDescent="0.2">
      <c r="A1719" s="356">
        <f>IF('Форма 2.9'!$AG$120="",1,0)</f>
        <v>0</v>
      </c>
    </row>
    <row r="1720" spans="1:1" x14ac:dyDescent="0.2">
      <c r="A1720" s="356">
        <f>IF('Форма 2.9'!$AH$120="",1,0)</f>
        <v>0</v>
      </c>
    </row>
    <row r="1721" spans="1:1" x14ac:dyDescent="0.2">
      <c r="A1721" s="356">
        <f>IF('Форма 2.9'!$AI$120="",1,0)</f>
        <v>0</v>
      </c>
    </row>
    <row r="1722" spans="1:1" x14ac:dyDescent="0.2">
      <c r="A1722" s="356">
        <f>IF('Форма 2.9'!$AJ$120="",1,0)</f>
        <v>0</v>
      </c>
    </row>
    <row r="1723" spans="1:1" x14ac:dyDescent="0.2">
      <c r="A1723" s="356">
        <f>IF('Форма 2.9'!$AK$120="",1,0)</f>
        <v>0</v>
      </c>
    </row>
    <row r="1724" spans="1:1" x14ac:dyDescent="0.2">
      <c r="A1724" s="356">
        <f>IF('Форма 2.9'!$AL$120="",1,0)</f>
        <v>0</v>
      </c>
    </row>
    <row r="1725" spans="1:1" x14ac:dyDescent="0.2">
      <c r="A1725" s="356">
        <f>IF('Форма 2.9'!$AM$120="",1,0)</f>
        <v>0</v>
      </c>
    </row>
    <row r="1726" spans="1:1" x14ac:dyDescent="0.2">
      <c r="A1726" s="356">
        <f>IF('Форма 2.9'!$AN$120="",1,0)</f>
        <v>0</v>
      </c>
    </row>
    <row r="1727" spans="1:1" x14ac:dyDescent="0.2">
      <c r="A1727" s="356">
        <f>IF('Форма 2.9'!$AO$120="",1,0)</f>
        <v>0</v>
      </c>
    </row>
    <row r="1728" spans="1:1" x14ac:dyDescent="0.2">
      <c r="A1728" s="356">
        <f>IF('Форма 2.9'!$AP$120="",1,0)</f>
        <v>0</v>
      </c>
    </row>
    <row r="1729" spans="1:1" x14ac:dyDescent="0.2">
      <c r="A1729" s="356">
        <f>IF('Форма 2.9'!$AQ$120="",1,0)</f>
        <v>0</v>
      </c>
    </row>
    <row r="1730" spans="1:1" x14ac:dyDescent="0.2">
      <c r="A1730" s="356">
        <f>IF('Форма 2.9'!$AR$120="",1,0)</f>
        <v>0</v>
      </c>
    </row>
    <row r="1731" spans="1:1" x14ac:dyDescent="0.2">
      <c r="A1731" s="356">
        <f>IF('Форма 2.9'!$AS$120="",1,0)</f>
        <v>0</v>
      </c>
    </row>
    <row r="1732" spans="1:1" x14ac:dyDescent="0.2">
      <c r="A1732" s="356">
        <f>IF('Форма 2.9'!$AT$120="",1,0)</f>
        <v>0</v>
      </c>
    </row>
    <row r="1733" spans="1:1" x14ac:dyDescent="0.2">
      <c r="A1733" s="356">
        <f>IF('Форма 2.9'!$AU$120="",1,0)</f>
        <v>0</v>
      </c>
    </row>
    <row r="1734" spans="1:1" x14ac:dyDescent="0.2">
      <c r="A1734" s="356">
        <f>IF('Форма 2.9'!$AV$120="",1,0)</f>
        <v>0</v>
      </c>
    </row>
    <row r="1735" spans="1:1" x14ac:dyDescent="0.2">
      <c r="A1735" s="356">
        <f>IF('Форма 2.9'!$AW$120="",1,0)</f>
        <v>0</v>
      </c>
    </row>
    <row r="1736" spans="1:1" x14ac:dyDescent="0.2">
      <c r="A1736" s="356">
        <f>IF('Форма 2.9'!$AX$120="",1,0)</f>
        <v>0</v>
      </c>
    </row>
    <row r="1737" spans="1:1" x14ac:dyDescent="0.2">
      <c r="A1737" s="356">
        <f>IF('Форма 2.9'!$AY$120="",1,0)</f>
        <v>0</v>
      </c>
    </row>
    <row r="1738" spans="1:1" x14ac:dyDescent="0.2">
      <c r="A1738" s="356">
        <f>IF('Форма 2.9'!$AZ$120="",1,0)</f>
        <v>0</v>
      </c>
    </row>
    <row r="1739" spans="1:1" x14ac:dyDescent="0.2">
      <c r="A1739" s="356">
        <f>IF('Форма 2.9'!$BA$120="",1,0)</f>
        <v>0</v>
      </c>
    </row>
    <row r="1740" spans="1:1" x14ac:dyDescent="0.2">
      <c r="A1740" s="356">
        <f>IF('Форма 2.9'!$BB$120="",1,0)</f>
        <v>0</v>
      </c>
    </row>
    <row r="1741" spans="1:1" x14ac:dyDescent="0.2">
      <c r="A1741" s="356">
        <f>IF('Форма 2.9'!$BC$120="",1,0)</f>
        <v>0</v>
      </c>
    </row>
    <row r="1742" spans="1:1" x14ac:dyDescent="0.2">
      <c r="A1742" s="356">
        <f>IF('Форма 2.9'!$BD$120="",1,0)</f>
        <v>0</v>
      </c>
    </row>
    <row r="1743" spans="1:1" x14ac:dyDescent="0.2">
      <c r="A1743" s="356">
        <f>IF('Форма 2.9'!$BE$120="",1,0)</f>
        <v>0</v>
      </c>
    </row>
    <row r="1744" spans="1:1" x14ac:dyDescent="0.2">
      <c r="A1744" s="356">
        <f>IF('Форма 2.9'!$BF$120="",1,0)</f>
        <v>0</v>
      </c>
    </row>
    <row r="1745" spans="1:1" x14ac:dyDescent="0.2">
      <c r="A1745" s="356">
        <f>IF('Форма 2.9'!$BG$120="",1,0)</f>
        <v>0</v>
      </c>
    </row>
    <row r="1746" spans="1:1" x14ac:dyDescent="0.2">
      <c r="A1746" s="356">
        <f>IF('Форма 2.9'!$BH$120="",1,0)</f>
        <v>0</v>
      </c>
    </row>
    <row r="1747" spans="1:1" x14ac:dyDescent="0.2">
      <c r="A1747" s="356">
        <f>IF('Форма 2.9'!$BI$120="",1,0)</f>
        <v>0</v>
      </c>
    </row>
    <row r="1748" spans="1:1" x14ac:dyDescent="0.2">
      <c r="A1748" s="356">
        <f>IF('Форма 2.9'!$BJ$120="",1,0)</f>
        <v>0</v>
      </c>
    </row>
    <row r="1749" spans="1:1" x14ac:dyDescent="0.2">
      <c r="A1749" s="356">
        <f>IF('Форма 2.9'!$BK$120="",1,0)</f>
        <v>0</v>
      </c>
    </row>
    <row r="1750" spans="1:1" x14ac:dyDescent="0.2">
      <c r="A1750" s="356">
        <f>IF('Форма 2.9'!$BL$120="",1,0)</f>
        <v>0</v>
      </c>
    </row>
    <row r="1751" spans="1:1" x14ac:dyDescent="0.2">
      <c r="A1751" s="356">
        <f>IF('Форма 2.9'!$BM$120="",1,0)</f>
        <v>0</v>
      </c>
    </row>
    <row r="1752" spans="1:1" x14ac:dyDescent="0.2">
      <c r="A1752" s="356">
        <f>IF('Форма 2.9'!$BN$120="",1,0)</f>
        <v>0</v>
      </c>
    </row>
    <row r="1753" spans="1:1" x14ac:dyDescent="0.2">
      <c r="A1753" s="356">
        <f>IF('Форма 2.9'!$BO$120="",1,0)</f>
        <v>0</v>
      </c>
    </row>
    <row r="1754" spans="1:1" x14ac:dyDescent="0.2">
      <c r="A1754" s="356">
        <f>IF('Форма 2.9'!$BP$120="",1,0)</f>
        <v>0</v>
      </c>
    </row>
    <row r="1755" spans="1:1" x14ac:dyDescent="0.2">
      <c r="A1755" s="356">
        <f>IF('Форма 2.9'!$BQ$120="",1,0)</f>
        <v>0</v>
      </c>
    </row>
    <row r="1756" spans="1:1" x14ac:dyDescent="0.2">
      <c r="A1756" s="356">
        <f>IF('Форма 2.9'!$BR$120="",1,0)</f>
        <v>0</v>
      </c>
    </row>
    <row r="1757" spans="1:1" x14ac:dyDescent="0.2">
      <c r="A1757" s="356">
        <f>IF('Форма 2.9'!$BS$120="",1,0)</f>
        <v>0</v>
      </c>
    </row>
    <row r="1758" spans="1:1" x14ac:dyDescent="0.2">
      <c r="A1758" s="356">
        <f>IF('Форма 2.9'!$BT$120="",1,0)</f>
        <v>0</v>
      </c>
    </row>
    <row r="1759" spans="1:1" x14ac:dyDescent="0.2">
      <c r="A1759" s="356">
        <f>IF('Форма 2.9'!$BU$120="",1,0)</f>
        <v>0</v>
      </c>
    </row>
    <row r="1760" spans="1:1" x14ac:dyDescent="0.2">
      <c r="A1760" s="356">
        <f>IF('Форма 2.9'!$BV$120="",1,0)</f>
        <v>0</v>
      </c>
    </row>
    <row r="1761" spans="1:1" x14ac:dyDescent="0.2">
      <c r="A1761" s="356">
        <f>IF('Форма 2.9'!$BW$120="",1,0)</f>
        <v>0</v>
      </c>
    </row>
    <row r="1762" spans="1:1" x14ac:dyDescent="0.2">
      <c r="A1762" s="356">
        <f>IF('Форма 2.9'!$BX$120="",1,0)</f>
        <v>0</v>
      </c>
    </row>
    <row r="1763" spans="1:1" x14ac:dyDescent="0.2">
      <c r="A1763" s="356">
        <f>IF('Форма 2.9'!$BY$120="",1,0)</f>
        <v>0</v>
      </c>
    </row>
    <row r="1764" spans="1:1" x14ac:dyDescent="0.2">
      <c r="A1764" s="356">
        <f>IF('Форма 2.9'!$I$121="",1,0)</f>
        <v>0</v>
      </c>
    </row>
    <row r="1765" spans="1:1" x14ac:dyDescent="0.2">
      <c r="A1765" s="356">
        <f>IF('Форма 2.9'!$K$121="",1,0)</f>
        <v>0</v>
      </c>
    </row>
    <row r="1766" spans="1:1" x14ac:dyDescent="0.2">
      <c r="A1766" s="356">
        <f>IF('Форма 2.9'!$L$121="",1,0)</f>
        <v>0</v>
      </c>
    </row>
    <row r="1767" spans="1:1" x14ac:dyDescent="0.2">
      <c r="A1767" s="356">
        <f>IF('Форма 2.9'!$M$121="",1,0)</f>
        <v>0</v>
      </c>
    </row>
    <row r="1768" spans="1:1" x14ac:dyDescent="0.2">
      <c r="A1768" s="356">
        <f>IF('Форма 2.9'!$N$121="",1,0)</f>
        <v>0</v>
      </c>
    </row>
    <row r="1769" spans="1:1" x14ac:dyDescent="0.2">
      <c r="A1769" s="356">
        <f>IF('Форма 2.9'!$O$121="",1,0)</f>
        <v>0</v>
      </c>
    </row>
    <row r="1770" spans="1:1" x14ac:dyDescent="0.2">
      <c r="A1770" s="356">
        <f>IF('Форма 2.9'!$P$121="",1,0)</f>
        <v>0</v>
      </c>
    </row>
    <row r="1771" spans="1:1" x14ac:dyDescent="0.2">
      <c r="A1771" s="356">
        <f>IF('Форма 2.9'!$Q$121="",1,0)</f>
        <v>0</v>
      </c>
    </row>
    <row r="1772" spans="1:1" x14ac:dyDescent="0.2">
      <c r="A1772" s="356">
        <f>IF('Форма 2.9'!$R$121="",1,0)</f>
        <v>0</v>
      </c>
    </row>
    <row r="1773" spans="1:1" x14ac:dyDescent="0.2">
      <c r="A1773" s="356">
        <f>IF('Форма 2.9'!$S$121="",1,0)</f>
        <v>0</v>
      </c>
    </row>
    <row r="1774" spans="1:1" x14ac:dyDescent="0.2">
      <c r="A1774" s="356">
        <f>IF('Форма 2.9'!$T$121="",1,0)</f>
        <v>0</v>
      </c>
    </row>
    <row r="1775" spans="1:1" x14ac:dyDescent="0.2">
      <c r="A1775" s="356">
        <f>IF('Форма 2.9'!$U$121="",1,0)</f>
        <v>0</v>
      </c>
    </row>
    <row r="1776" spans="1:1" x14ac:dyDescent="0.2">
      <c r="A1776" s="356">
        <f>IF('Форма 2.9'!$V$121="",1,0)</f>
        <v>0</v>
      </c>
    </row>
    <row r="1777" spans="1:1" x14ac:dyDescent="0.2">
      <c r="A1777" s="356">
        <f>IF('Форма 2.9'!$W$121="",1,0)</f>
        <v>0</v>
      </c>
    </row>
    <row r="1778" spans="1:1" x14ac:dyDescent="0.2">
      <c r="A1778" s="356">
        <f>IF('Форма 2.9'!$X$121="",1,0)</f>
        <v>0</v>
      </c>
    </row>
    <row r="1779" spans="1:1" x14ac:dyDescent="0.2">
      <c r="A1779" s="356">
        <f>IF('Форма 2.9'!$Y$121="",1,0)</f>
        <v>0</v>
      </c>
    </row>
    <row r="1780" spans="1:1" x14ac:dyDescent="0.2">
      <c r="A1780" s="356">
        <f>IF('Форма 2.9'!$Z$121="",1,0)</f>
        <v>0</v>
      </c>
    </row>
    <row r="1781" spans="1:1" x14ac:dyDescent="0.2">
      <c r="A1781" s="356">
        <f>IF('Форма 2.9'!$AA$121="",1,0)</f>
        <v>0</v>
      </c>
    </row>
    <row r="1782" spans="1:1" x14ac:dyDescent="0.2">
      <c r="A1782" s="356">
        <f>IF('Форма 2.9'!$AB$121="",1,0)</f>
        <v>0</v>
      </c>
    </row>
    <row r="1783" spans="1:1" x14ac:dyDescent="0.2">
      <c r="A1783" s="356">
        <f>IF('Форма 2.9'!$AC$121="",1,0)</f>
        <v>0</v>
      </c>
    </row>
    <row r="1784" spans="1:1" x14ac:dyDescent="0.2">
      <c r="A1784" s="356">
        <f>IF('Форма 2.9'!$AD$121="",1,0)</f>
        <v>0</v>
      </c>
    </row>
    <row r="1785" spans="1:1" x14ac:dyDescent="0.2">
      <c r="A1785" s="356">
        <f>IF('Форма 2.9'!$AE$121="",1,0)</f>
        <v>0</v>
      </c>
    </row>
    <row r="1786" spans="1:1" x14ac:dyDescent="0.2">
      <c r="A1786" s="356">
        <f>IF('Форма 2.9'!$AF$121="",1,0)</f>
        <v>0</v>
      </c>
    </row>
    <row r="1787" spans="1:1" x14ac:dyDescent="0.2">
      <c r="A1787" s="356">
        <f>IF('Форма 2.9'!$AG$121="",1,0)</f>
        <v>0</v>
      </c>
    </row>
    <row r="1788" spans="1:1" x14ac:dyDescent="0.2">
      <c r="A1788" s="356">
        <f>IF('Форма 2.9'!$AH$121="",1,0)</f>
        <v>0</v>
      </c>
    </row>
    <row r="1789" spans="1:1" x14ac:dyDescent="0.2">
      <c r="A1789" s="356">
        <f>IF('Форма 2.9'!$AI$121="",1,0)</f>
        <v>0</v>
      </c>
    </row>
    <row r="1790" spans="1:1" x14ac:dyDescent="0.2">
      <c r="A1790" s="356">
        <f>IF('Форма 2.9'!$AJ$121="",1,0)</f>
        <v>0</v>
      </c>
    </row>
    <row r="1791" spans="1:1" x14ac:dyDescent="0.2">
      <c r="A1791" s="356">
        <f>IF('Форма 2.9'!$AK$121="",1,0)</f>
        <v>0</v>
      </c>
    </row>
    <row r="1792" spans="1:1" x14ac:dyDescent="0.2">
      <c r="A1792" s="356">
        <f>IF('Форма 2.9'!$AL$121="",1,0)</f>
        <v>0</v>
      </c>
    </row>
    <row r="1793" spans="1:1" x14ac:dyDescent="0.2">
      <c r="A1793" s="356">
        <f>IF('Форма 2.9'!$AM$121="",1,0)</f>
        <v>0</v>
      </c>
    </row>
    <row r="1794" spans="1:1" x14ac:dyDescent="0.2">
      <c r="A1794" s="356">
        <f>IF('Форма 2.9'!$AN$121="",1,0)</f>
        <v>0</v>
      </c>
    </row>
    <row r="1795" spans="1:1" x14ac:dyDescent="0.2">
      <c r="A1795" s="356">
        <f>IF('Форма 2.9'!$AO$121="",1,0)</f>
        <v>0</v>
      </c>
    </row>
    <row r="1796" spans="1:1" x14ac:dyDescent="0.2">
      <c r="A1796" s="356">
        <f>IF('Форма 2.9'!$AP$121="",1,0)</f>
        <v>0</v>
      </c>
    </row>
    <row r="1797" spans="1:1" x14ac:dyDescent="0.2">
      <c r="A1797" s="356">
        <f>IF('Форма 2.9'!$AQ$121="",1,0)</f>
        <v>0</v>
      </c>
    </row>
    <row r="1798" spans="1:1" x14ac:dyDescent="0.2">
      <c r="A1798" s="356">
        <f>IF('Форма 2.9'!$AR$121="",1,0)</f>
        <v>0</v>
      </c>
    </row>
    <row r="1799" spans="1:1" x14ac:dyDescent="0.2">
      <c r="A1799" s="356">
        <f>IF('Форма 2.9'!$AS$121="",1,0)</f>
        <v>0</v>
      </c>
    </row>
    <row r="1800" spans="1:1" x14ac:dyDescent="0.2">
      <c r="A1800" s="356">
        <f>IF('Форма 2.9'!$AT$121="",1,0)</f>
        <v>0</v>
      </c>
    </row>
    <row r="1801" spans="1:1" x14ac:dyDescent="0.2">
      <c r="A1801" s="356">
        <f>IF('Форма 2.9'!$AU$121="",1,0)</f>
        <v>0</v>
      </c>
    </row>
    <row r="1802" spans="1:1" x14ac:dyDescent="0.2">
      <c r="A1802" s="356">
        <f>IF('Форма 2.9'!$AV$121="",1,0)</f>
        <v>0</v>
      </c>
    </row>
    <row r="1803" spans="1:1" x14ac:dyDescent="0.2">
      <c r="A1803" s="356">
        <f>IF('Форма 2.9'!$AW$121="",1,0)</f>
        <v>0</v>
      </c>
    </row>
    <row r="1804" spans="1:1" x14ac:dyDescent="0.2">
      <c r="A1804" s="356">
        <f>IF('Форма 2.9'!$AX$121="",1,0)</f>
        <v>0</v>
      </c>
    </row>
    <row r="1805" spans="1:1" x14ac:dyDescent="0.2">
      <c r="A1805" s="356">
        <f>IF('Форма 2.9'!$AY$121="",1,0)</f>
        <v>0</v>
      </c>
    </row>
    <row r="1806" spans="1:1" x14ac:dyDescent="0.2">
      <c r="A1806" s="356">
        <f>IF('Форма 2.9'!$AZ$121="",1,0)</f>
        <v>0</v>
      </c>
    </row>
    <row r="1807" spans="1:1" x14ac:dyDescent="0.2">
      <c r="A1807" s="356">
        <f>IF('Форма 2.9'!$BA$121="",1,0)</f>
        <v>0</v>
      </c>
    </row>
    <row r="1808" spans="1:1" x14ac:dyDescent="0.2">
      <c r="A1808" s="356">
        <f>IF('Форма 2.9'!$BB$121="",1,0)</f>
        <v>0</v>
      </c>
    </row>
    <row r="1809" spans="1:1" x14ac:dyDescent="0.2">
      <c r="A1809" s="356">
        <f>IF('Форма 2.9'!$BC$121="",1,0)</f>
        <v>0</v>
      </c>
    </row>
    <row r="1810" spans="1:1" x14ac:dyDescent="0.2">
      <c r="A1810" s="356">
        <f>IF('Форма 2.9'!$BD$121="",1,0)</f>
        <v>0</v>
      </c>
    </row>
    <row r="1811" spans="1:1" x14ac:dyDescent="0.2">
      <c r="A1811" s="356">
        <f>IF('Форма 2.9'!$BE$121="",1,0)</f>
        <v>0</v>
      </c>
    </row>
    <row r="1812" spans="1:1" x14ac:dyDescent="0.2">
      <c r="A1812" s="356">
        <f>IF('Форма 2.9'!$BF$121="",1,0)</f>
        <v>0</v>
      </c>
    </row>
    <row r="1813" spans="1:1" x14ac:dyDescent="0.2">
      <c r="A1813" s="356">
        <f>IF('Форма 2.9'!$BG$121="",1,0)</f>
        <v>0</v>
      </c>
    </row>
    <row r="1814" spans="1:1" x14ac:dyDescent="0.2">
      <c r="A1814" s="356">
        <f>IF('Форма 2.9'!$BH$121="",1,0)</f>
        <v>0</v>
      </c>
    </row>
    <row r="1815" spans="1:1" x14ac:dyDescent="0.2">
      <c r="A1815" s="356">
        <f>IF('Форма 2.9'!$BI$121="",1,0)</f>
        <v>0</v>
      </c>
    </row>
    <row r="1816" spans="1:1" x14ac:dyDescent="0.2">
      <c r="A1816" s="356">
        <f>IF('Форма 2.9'!$BJ$121="",1,0)</f>
        <v>0</v>
      </c>
    </row>
    <row r="1817" spans="1:1" x14ac:dyDescent="0.2">
      <c r="A1817" s="356">
        <f>IF('Форма 2.9'!$BK$121="",1,0)</f>
        <v>0</v>
      </c>
    </row>
    <row r="1818" spans="1:1" x14ac:dyDescent="0.2">
      <c r="A1818" s="356">
        <f>IF('Форма 2.9'!$BL$121="",1,0)</f>
        <v>0</v>
      </c>
    </row>
    <row r="1819" spans="1:1" x14ac:dyDescent="0.2">
      <c r="A1819" s="356">
        <f>IF('Форма 2.9'!$BM$121="",1,0)</f>
        <v>0</v>
      </c>
    </row>
    <row r="1820" spans="1:1" x14ac:dyDescent="0.2">
      <c r="A1820" s="356">
        <f>IF('Форма 2.9'!$BN$121="",1,0)</f>
        <v>0</v>
      </c>
    </row>
    <row r="1821" spans="1:1" x14ac:dyDescent="0.2">
      <c r="A1821" s="356">
        <f>IF('Форма 2.9'!$BO$121="",1,0)</f>
        <v>0</v>
      </c>
    </row>
    <row r="1822" spans="1:1" x14ac:dyDescent="0.2">
      <c r="A1822" s="356">
        <f>IF('Форма 2.9'!$BP$121="",1,0)</f>
        <v>0</v>
      </c>
    </row>
    <row r="1823" spans="1:1" x14ac:dyDescent="0.2">
      <c r="A1823" s="356">
        <f>IF('Форма 2.9'!$BQ$121="",1,0)</f>
        <v>0</v>
      </c>
    </row>
    <row r="1824" spans="1:1" x14ac:dyDescent="0.2">
      <c r="A1824" s="356">
        <f>IF('Форма 2.9'!$BR$121="",1,0)</f>
        <v>0</v>
      </c>
    </row>
    <row r="1825" spans="1:1" x14ac:dyDescent="0.2">
      <c r="A1825" s="356">
        <f>IF('Форма 2.9'!$BS$121="",1,0)</f>
        <v>0</v>
      </c>
    </row>
    <row r="1826" spans="1:1" x14ac:dyDescent="0.2">
      <c r="A1826" s="356">
        <f>IF('Форма 2.9'!$BT$121="",1,0)</f>
        <v>0</v>
      </c>
    </row>
    <row r="1827" spans="1:1" x14ac:dyDescent="0.2">
      <c r="A1827" s="356">
        <f>IF('Форма 2.9'!$BU$121="",1,0)</f>
        <v>0</v>
      </c>
    </row>
    <row r="1828" spans="1:1" x14ac:dyDescent="0.2">
      <c r="A1828" s="356">
        <f>IF('Форма 2.9'!$BV$121="",1,0)</f>
        <v>0</v>
      </c>
    </row>
    <row r="1829" spans="1:1" x14ac:dyDescent="0.2">
      <c r="A1829" s="356">
        <f>IF('Форма 2.9'!$BW$121="",1,0)</f>
        <v>0</v>
      </c>
    </row>
    <row r="1830" spans="1:1" x14ac:dyDescent="0.2">
      <c r="A1830" s="356">
        <f>IF('Форма 2.9'!$BX$121="",1,0)</f>
        <v>0</v>
      </c>
    </row>
    <row r="1831" spans="1:1" x14ac:dyDescent="0.2">
      <c r="A1831" s="356">
        <f>IF('Форма 2.9'!$BY$121="",1,0)</f>
        <v>0</v>
      </c>
    </row>
    <row r="1832" spans="1:1" x14ac:dyDescent="0.2">
      <c r="A1832" s="356">
        <f>IF('Форма 2.9'!$I$122="",1,0)</f>
        <v>0</v>
      </c>
    </row>
    <row r="1833" spans="1:1" x14ac:dyDescent="0.2">
      <c r="A1833" s="356">
        <f>IF('Форма 2.9'!$K$122="",1,0)</f>
        <v>0</v>
      </c>
    </row>
    <row r="1834" spans="1:1" x14ac:dyDescent="0.2">
      <c r="A1834" s="356">
        <f>IF('Форма 2.9'!$L$122="",1,0)</f>
        <v>0</v>
      </c>
    </row>
    <row r="1835" spans="1:1" x14ac:dyDescent="0.2">
      <c r="A1835" s="356">
        <f>IF('Форма 2.9'!$M$122="",1,0)</f>
        <v>0</v>
      </c>
    </row>
    <row r="1836" spans="1:1" x14ac:dyDescent="0.2">
      <c r="A1836" s="356">
        <f>IF('Форма 2.9'!$N$122="",1,0)</f>
        <v>0</v>
      </c>
    </row>
    <row r="1837" spans="1:1" x14ac:dyDescent="0.2">
      <c r="A1837" s="356">
        <f>IF('Форма 2.9'!$O$122="",1,0)</f>
        <v>0</v>
      </c>
    </row>
    <row r="1838" spans="1:1" x14ac:dyDescent="0.2">
      <c r="A1838" s="356">
        <f>IF('Форма 2.9'!$P$122="",1,0)</f>
        <v>0</v>
      </c>
    </row>
    <row r="1839" spans="1:1" x14ac:dyDescent="0.2">
      <c r="A1839" s="356">
        <f>IF('Форма 2.9'!$Q$122="",1,0)</f>
        <v>0</v>
      </c>
    </row>
    <row r="1840" spans="1:1" x14ac:dyDescent="0.2">
      <c r="A1840" s="356">
        <f>IF('Форма 2.9'!$R$122="",1,0)</f>
        <v>0</v>
      </c>
    </row>
    <row r="1841" spans="1:1" x14ac:dyDescent="0.2">
      <c r="A1841" s="356">
        <f>IF('Форма 2.9'!$S$122="",1,0)</f>
        <v>0</v>
      </c>
    </row>
    <row r="1842" spans="1:1" x14ac:dyDescent="0.2">
      <c r="A1842" s="356">
        <f>IF('Форма 2.9'!$T$122="",1,0)</f>
        <v>0</v>
      </c>
    </row>
    <row r="1843" spans="1:1" x14ac:dyDescent="0.2">
      <c r="A1843" s="356">
        <f>IF('Форма 2.9'!$U$122="",1,0)</f>
        <v>0</v>
      </c>
    </row>
    <row r="1844" spans="1:1" x14ac:dyDescent="0.2">
      <c r="A1844" s="356">
        <f>IF('Форма 2.9'!$V$122="",1,0)</f>
        <v>0</v>
      </c>
    </row>
    <row r="1845" spans="1:1" x14ac:dyDescent="0.2">
      <c r="A1845" s="356">
        <f>IF('Форма 2.9'!$W$122="",1,0)</f>
        <v>0</v>
      </c>
    </row>
    <row r="1846" spans="1:1" x14ac:dyDescent="0.2">
      <c r="A1846" s="356">
        <f>IF('Форма 2.9'!$X$122="",1,0)</f>
        <v>0</v>
      </c>
    </row>
    <row r="1847" spans="1:1" x14ac:dyDescent="0.2">
      <c r="A1847" s="356">
        <f>IF('Форма 2.9'!$Y$122="",1,0)</f>
        <v>0</v>
      </c>
    </row>
    <row r="1848" spans="1:1" x14ac:dyDescent="0.2">
      <c r="A1848" s="356">
        <f>IF('Форма 2.9'!$Z$122="",1,0)</f>
        <v>0</v>
      </c>
    </row>
    <row r="1849" spans="1:1" x14ac:dyDescent="0.2">
      <c r="A1849" s="356">
        <f>IF('Форма 2.9'!$AA$122="",1,0)</f>
        <v>0</v>
      </c>
    </row>
    <row r="1850" spans="1:1" x14ac:dyDescent="0.2">
      <c r="A1850" s="356">
        <f>IF('Форма 2.9'!$AB$122="",1,0)</f>
        <v>0</v>
      </c>
    </row>
    <row r="1851" spans="1:1" x14ac:dyDescent="0.2">
      <c r="A1851" s="356">
        <f>IF('Форма 2.9'!$AC$122="",1,0)</f>
        <v>0</v>
      </c>
    </row>
    <row r="1852" spans="1:1" x14ac:dyDescent="0.2">
      <c r="A1852" s="356">
        <f>IF('Форма 2.9'!$AD$122="",1,0)</f>
        <v>0</v>
      </c>
    </row>
    <row r="1853" spans="1:1" x14ac:dyDescent="0.2">
      <c r="A1853" s="356">
        <f>IF('Форма 2.9'!$AE$122="",1,0)</f>
        <v>0</v>
      </c>
    </row>
    <row r="1854" spans="1:1" x14ac:dyDescent="0.2">
      <c r="A1854" s="356">
        <f>IF('Форма 2.9'!$AF$122="",1,0)</f>
        <v>0</v>
      </c>
    </row>
    <row r="1855" spans="1:1" x14ac:dyDescent="0.2">
      <c r="A1855" s="356">
        <f>IF('Форма 2.9'!$AG$122="",1,0)</f>
        <v>0</v>
      </c>
    </row>
    <row r="1856" spans="1:1" x14ac:dyDescent="0.2">
      <c r="A1856" s="356">
        <f>IF('Форма 2.9'!$AH$122="",1,0)</f>
        <v>0</v>
      </c>
    </row>
    <row r="1857" spans="1:1" x14ac:dyDescent="0.2">
      <c r="A1857" s="356">
        <f>IF('Форма 2.9'!$AI$122="",1,0)</f>
        <v>0</v>
      </c>
    </row>
    <row r="1858" spans="1:1" x14ac:dyDescent="0.2">
      <c r="A1858" s="356">
        <f>IF('Форма 2.9'!$AJ$122="",1,0)</f>
        <v>0</v>
      </c>
    </row>
    <row r="1859" spans="1:1" x14ac:dyDescent="0.2">
      <c r="A1859" s="356">
        <f>IF('Форма 2.9'!$AK$122="",1,0)</f>
        <v>0</v>
      </c>
    </row>
    <row r="1860" spans="1:1" x14ac:dyDescent="0.2">
      <c r="A1860" s="356">
        <f>IF('Форма 2.9'!$AL$122="",1,0)</f>
        <v>0</v>
      </c>
    </row>
    <row r="1861" spans="1:1" x14ac:dyDescent="0.2">
      <c r="A1861" s="356">
        <f>IF('Форма 2.9'!$AM$122="",1,0)</f>
        <v>0</v>
      </c>
    </row>
    <row r="1862" spans="1:1" x14ac:dyDescent="0.2">
      <c r="A1862" s="356">
        <f>IF('Форма 2.9'!$AN$122="",1,0)</f>
        <v>0</v>
      </c>
    </row>
    <row r="1863" spans="1:1" x14ac:dyDescent="0.2">
      <c r="A1863" s="356">
        <f>IF('Форма 2.9'!$AO$122="",1,0)</f>
        <v>0</v>
      </c>
    </row>
    <row r="1864" spans="1:1" x14ac:dyDescent="0.2">
      <c r="A1864" s="356">
        <f>IF('Форма 2.9'!$AP$122="",1,0)</f>
        <v>0</v>
      </c>
    </row>
    <row r="1865" spans="1:1" x14ac:dyDescent="0.2">
      <c r="A1865" s="356">
        <f>IF('Форма 2.9'!$AQ$122="",1,0)</f>
        <v>0</v>
      </c>
    </row>
    <row r="1866" spans="1:1" x14ac:dyDescent="0.2">
      <c r="A1866" s="356">
        <f>IF('Форма 2.9'!$AR$122="",1,0)</f>
        <v>0</v>
      </c>
    </row>
    <row r="1867" spans="1:1" x14ac:dyDescent="0.2">
      <c r="A1867" s="356">
        <f>IF('Форма 2.9'!$AS$122="",1,0)</f>
        <v>0</v>
      </c>
    </row>
    <row r="1868" spans="1:1" x14ac:dyDescent="0.2">
      <c r="A1868" s="356">
        <f>IF('Форма 2.9'!$AT$122="",1,0)</f>
        <v>0</v>
      </c>
    </row>
    <row r="1869" spans="1:1" x14ac:dyDescent="0.2">
      <c r="A1869" s="356">
        <f>IF('Форма 2.9'!$AU$122="",1,0)</f>
        <v>0</v>
      </c>
    </row>
    <row r="1870" spans="1:1" x14ac:dyDescent="0.2">
      <c r="A1870" s="356">
        <f>IF('Форма 2.9'!$AV$122="",1,0)</f>
        <v>0</v>
      </c>
    </row>
    <row r="1871" spans="1:1" x14ac:dyDescent="0.2">
      <c r="A1871" s="356">
        <f>IF('Форма 2.9'!$AW$122="",1,0)</f>
        <v>0</v>
      </c>
    </row>
    <row r="1872" spans="1:1" x14ac:dyDescent="0.2">
      <c r="A1872" s="356">
        <f>IF('Форма 2.9'!$AX$122="",1,0)</f>
        <v>0</v>
      </c>
    </row>
    <row r="1873" spans="1:1" x14ac:dyDescent="0.2">
      <c r="A1873" s="356">
        <f>IF('Форма 2.9'!$AY$122="",1,0)</f>
        <v>0</v>
      </c>
    </row>
    <row r="1874" spans="1:1" x14ac:dyDescent="0.2">
      <c r="A1874" s="356">
        <f>IF('Форма 2.9'!$AZ$122="",1,0)</f>
        <v>0</v>
      </c>
    </row>
    <row r="1875" spans="1:1" x14ac:dyDescent="0.2">
      <c r="A1875" s="356">
        <f>IF('Форма 2.9'!$BA$122="",1,0)</f>
        <v>0</v>
      </c>
    </row>
    <row r="1876" spans="1:1" x14ac:dyDescent="0.2">
      <c r="A1876" s="356">
        <f>IF('Форма 2.9'!$BB$122="",1,0)</f>
        <v>0</v>
      </c>
    </row>
    <row r="1877" spans="1:1" x14ac:dyDescent="0.2">
      <c r="A1877" s="356">
        <f>IF('Форма 2.9'!$BC$122="",1,0)</f>
        <v>0</v>
      </c>
    </row>
    <row r="1878" spans="1:1" x14ac:dyDescent="0.2">
      <c r="A1878" s="356">
        <f>IF('Форма 2.9'!$BD$122="",1,0)</f>
        <v>0</v>
      </c>
    </row>
    <row r="1879" spans="1:1" x14ac:dyDescent="0.2">
      <c r="A1879" s="356">
        <f>IF('Форма 2.9'!$BE$122="",1,0)</f>
        <v>0</v>
      </c>
    </row>
    <row r="1880" spans="1:1" x14ac:dyDescent="0.2">
      <c r="A1880" s="356">
        <f>IF('Форма 2.9'!$BF$122="",1,0)</f>
        <v>0</v>
      </c>
    </row>
    <row r="1881" spans="1:1" x14ac:dyDescent="0.2">
      <c r="A1881" s="356">
        <f>IF('Форма 2.9'!$BG$122="",1,0)</f>
        <v>0</v>
      </c>
    </row>
    <row r="1882" spans="1:1" x14ac:dyDescent="0.2">
      <c r="A1882" s="356">
        <f>IF('Форма 2.9'!$BH$122="",1,0)</f>
        <v>0</v>
      </c>
    </row>
    <row r="1883" spans="1:1" x14ac:dyDescent="0.2">
      <c r="A1883" s="356">
        <f>IF('Форма 2.9'!$BI$122="",1,0)</f>
        <v>0</v>
      </c>
    </row>
    <row r="1884" spans="1:1" x14ac:dyDescent="0.2">
      <c r="A1884" s="356">
        <f>IF('Форма 2.9'!$BJ$122="",1,0)</f>
        <v>0</v>
      </c>
    </row>
    <row r="1885" spans="1:1" x14ac:dyDescent="0.2">
      <c r="A1885" s="356">
        <f>IF('Форма 2.9'!$BK$122="",1,0)</f>
        <v>0</v>
      </c>
    </row>
    <row r="1886" spans="1:1" x14ac:dyDescent="0.2">
      <c r="A1886" s="356">
        <f>IF('Форма 2.9'!$BL$122="",1,0)</f>
        <v>0</v>
      </c>
    </row>
    <row r="1887" spans="1:1" x14ac:dyDescent="0.2">
      <c r="A1887" s="356">
        <f>IF('Форма 2.9'!$BM$122="",1,0)</f>
        <v>0</v>
      </c>
    </row>
    <row r="1888" spans="1:1" x14ac:dyDescent="0.2">
      <c r="A1888" s="356">
        <f>IF('Форма 2.9'!$BN$122="",1,0)</f>
        <v>0</v>
      </c>
    </row>
    <row r="1889" spans="1:1" x14ac:dyDescent="0.2">
      <c r="A1889" s="356">
        <f>IF('Форма 2.9'!$BO$122="",1,0)</f>
        <v>0</v>
      </c>
    </row>
    <row r="1890" spans="1:1" x14ac:dyDescent="0.2">
      <c r="A1890" s="356">
        <f>IF('Форма 2.9'!$BP$122="",1,0)</f>
        <v>0</v>
      </c>
    </row>
    <row r="1891" spans="1:1" x14ac:dyDescent="0.2">
      <c r="A1891" s="356">
        <f>IF('Форма 2.9'!$BQ$122="",1,0)</f>
        <v>0</v>
      </c>
    </row>
    <row r="1892" spans="1:1" x14ac:dyDescent="0.2">
      <c r="A1892" s="356">
        <f>IF('Форма 2.9'!$BR$122="",1,0)</f>
        <v>0</v>
      </c>
    </row>
    <row r="1893" spans="1:1" x14ac:dyDescent="0.2">
      <c r="A1893" s="356">
        <f>IF('Форма 2.9'!$BS$122="",1,0)</f>
        <v>0</v>
      </c>
    </row>
    <row r="1894" spans="1:1" x14ac:dyDescent="0.2">
      <c r="A1894" s="356">
        <f>IF('Форма 2.9'!$BT$122="",1,0)</f>
        <v>0</v>
      </c>
    </row>
    <row r="1895" spans="1:1" x14ac:dyDescent="0.2">
      <c r="A1895" s="356">
        <f>IF('Форма 2.9'!$BU$122="",1,0)</f>
        <v>0</v>
      </c>
    </row>
    <row r="1896" spans="1:1" x14ac:dyDescent="0.2">
      <c r="A1896" s="356">
        <f>IF('Форма 2.9'!$BV$122="",1,0)</f>
        <v>0</v>
      </c>
    </row>
    <row r="1897" spans="1:1" x14ac:dyDescent="0.2">
      <c r="A1897" s="356">
        <f>IF('Форма 2.9'!$BW$122="",1,0)</f>
        <v>0</v>
      </c>
    </row>
    <row r="1898" spans="1:1" x14ac:dyDescent="0.2">
      <c r="A1898" s="356">
        <f>IF('Форма 2.9'!$BX$122="",1,0)</f>
        <v>0</v>
      </c>
    </row>
    <row r="1899" spans="1:1" x14ac:dyDescent="0.2">
      <c r="A1899" s="356">
        <f>IF('Форма 2.9'!$BY$122="",1,0)</f>
        <v>0</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77"/>
      <c r="E1" s="777"/>
      <c r="F1" s="777"/>
      <c r="G1" s="777"/>
      <c r="H1" s="777"/>
      <c r="I1" s="777"/>
      <c r="J1" s="777"/>
      <c r="K1" s="777"/>
    </row>
    <row r="2" spans="1:11" ht="14.25" x14ac:dyDescent="0.15">
      <c r="A2" s="165">
        <v>1</v>
      </c>
      <c r="B2" s="185" t="s">
        <v>143</v>
      </c>
      <c r="C2" s="165"/>
      <c r="D2" s="777"/>
      <c r="E2" s="777"/>
      <c r="F2" s="777"/>
      <c r="G2" s="777"/>
      <c r="H2" s="777"/>
      <c r="I2" s="777"/>
      <c r="J2" s="777"/>
      <c r="K2" s="777"/>
    </row>
    <row r="3" spans="1:11" ht="22.5" x14ac:dyDescent="0.15">
      <c r="A3" s="165">
        <v>2</v>
      </c>
      <c r="B3" s="185" t="s">
        <v>144</v>
      </c>
      <c r="C3" s="165"/>
      <c r="D3" s="778"/>
      <c r="E3" s="778"/>
      <c r="F3" s="778"/>
      <c r="G3" s="778"/>
      <c r="H3" s="778"/>
      <c r="I3" s="778"/>
      <c r="J3" s="778"/>
      <c r="K3" s="778"/>
    </row>
    <row r="4" spans="1:11" ht="14.25" x14ac:dyDescent="0.15">
      <c r="B4" s="184" t="s">
        <v>151</v>
      </c>
      <c r="C4" s="165"/>
      <c r="D4" s="779"/>
      <c r="E4" s="778"/>
      <c r="F4" s="778"/>
      <c r="G4" s="778"/>
      <c r="H4" s="778"/>
      <c r="I4" s="778"/>
      <c r="J4" s="778"/>
      <c r="K4" s="778"/>
    </row>
    <row r="5" spans="1:11" ht="33.75" x14ac:dyDescent="0.15">
      <c r="A5" s="165">
        <v>1</v>
      </c>
      <c r="B5" s="185" t="s">
        <v>192</v>
      </c>
      <c r="C5" s="165"/>
      <c r="D5" s="776"/>
      <c r="E5" s="776"/>
      <c r="F5" s="776"/>
      <c r="G5" s="776"/>
      <c r="H5" s="776"/>
      <c r="I5" s="776"/>
      <c r="J5" s="776"/>
      <c r="K5" s="776"/>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ColWidth="9.140625"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26" t="s">
        <v>590</v>
      </c>
      <c r="P1" s="526" t="s">
        <v>648</v>
      </c>
      <c r="S1" s="780" t="s">
        <v>235</v>
      </c>
      <c r="T1" s="780"/>
      <c r="V1" s="781" t="s">
        <v>649</v>
      </c>
      <c r="W1" s="781"/>
    </row>
    <row r="2" spans="1:23" ht="25.5" x14ac:dyDescent="0.15">
      <c r="A2" s="355" t="s">
        <v>168</v>
      </c>
      <c r="C2" s="38">
        <v>2017</v>
      </c>
      <c r="D2" s="38" t="s">
        <v>18</v>
      </c>
      <c r="E2" s="39" t="s">
        <v>34</v>
      </c>
      <c r="F2" s="39" t="s">
        <v>57</v>
      </c>
      <c r="G2" s="39" t="s">
        <v>46</v>
      </c>
      <c r="H2" s="39" t="s">
        <v>74</v>
      </c>
      <c r="I2" s="41"/>
      <c r="J2" s="75">
        <v>52</v>
      </c>
      <c r="K2" s="37" t="s">
        <v>52</v>
      </c>
      <c r="L2" s="73" t="s">
        <v>661</v>
      </c>
      <c r="M2" s="46" t="s">
        <v>221</v>
      </c>
      <c r="O2" s="527" t="s">
        <v>591</v>
      </c>
      <c r="P2" s="551" t="s">
        <v>666</v>
      </c>
      <c r="S2" s="300" t="s">
        <v>236</v>
      </c>
      <c r="T2" s="525" t="s">
        <v>237</v>
      </c>
      <c r="V2" s="527" t="s">
        <v>650</v>
      </c>
      <c r="W2" s="527" t="b">
        <v>1</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27" t="s">
        <v>592</v>
      </c>
      <c r="P3" s="551" t="s">
        <v>667</v>
      </c>
      <c r="S3" s="300" t="s">
        <v>603</v>
      </c>
      <c r="T3" s="524" t="s">
        <v>420</v>
      </c>
      <c r="V3" s="527" t="s">
        <v>651</v>
      </c>
      <c r="W3" s="527" t="b">
        <v>1</v>
      </c>
    </row>
    <row r="4" spans="1:23" ht="78.75" x14ac:dyDescent="0.15">
      <c r="A4" s="355" t="s">
        <v>270</v>
      </c>
      <c r="C4" s="38">
        <v>2019</v>
      </c>
      <c r="E4" s="39" t="s">
        <v>36</v>
      </c>
      <c r="F4" s="39" t="s">
        <v>59</v>
      </c>
      <c r="H4" s="39" t="s">
        <v>72</v>
      </c>
      <c r="I4" s="41"/>
      <c r="J4" s="75">
        <v>104</v>
      </c>
      <c r="K4" s="37" t="s">
        <v>54</v>
      </c>
      <c r="L4" s="73" t="s">
        <v>316</v>
      </c>
      <c r="M4" s="46"/>
      <c r="O4" s="527" t="s">
        <v>598</v>
      </c>
      <c r="P4" s="551" t="s">
        <v>668</v>
      </c>
      <c r="S4" s="300" t="s">
        <v>604</v>
      </c>
      <c r="T4" s="524" t="s">
        <v>505</v>
      </c>
      <c r="V4" s="527" t="s">
        <v>652</v>
      </c>
      <c r="W4" s="527" t="b">
        <v>1</v>
      </c>
    </row>
    <row r="5" spans="1:23" ht="101.25" x14ac:dyDescent="0.15">
      <c r="A5" s="355" t="s">
        <v>211</v>
      </c>
      <c r="C5" s="38">
        <v>2020</v>
      </c>
      <c r="E5" s="39" t="s">
        <v>37</v>
      </c>
      <c r="F5" s="39" t="s">
        <v>60</v>
      </c>
      <c r="K5" s="37" t="s">
        <v>55</v>
      </c>
      <c r="L5" s="73"/>
      <c r="M5" s="46"/>
      <c r="O5" s="527" t="s">
        <v>593</v>
      </c>
      <c r="S5" s="300" t="s">
        <v>605</v>
      </c>
      <c r="T5" s="524" t="s">
        <v>522</v>
      </c>
      <c r="V5" s="527" t="s">
        <v>653</v>
      </c>
      <c r="W5" s="527" t="b">
        <v>1</v>
      </c>
    </row>
    <row r="6" spans="1:23" ht="45" x14ac:dyDescent="0.15">
      <c r="A6" s="355" t="s">
        <v>198</v>
      </c>
      <c r="E6" s="39" t="s">
        <v>38</v>
      </c>
      <c r="F6" s="41"/>
      <c r="K6" s="76"/>
      <c r="L6" s="76"/>
      <c r="O6" s="527" t="s">
        <v>599</v>
      </c>
      <c r="S6" s="300" t="s">
        <v>606</v>
      </c>
      <c r="T6" s="524" t="s">
        <v>660</v>
      </c>
      <c r="V6" s="527" t="s">
        <v>654</v>
      </c>
      <c r="W6" s="527" t="b">
        <v>1</v>
      </c>
    </row>
    <row r="7" spans="1:23" ht="22.5" x14ac:dyDescent="0.15">
      <c r="A7" s="355" t="s">
        <v>271</v>
      </c>
      <c r="E7" s="39" t="s">
        <v>39</v>
      </c>
      <c r="F7" s="41"/>
      <c r="K7" s="83"/>
      <c r="L7" s="76"/>
      <c r="O7" s="527" t="s">
        <v>594</v>
      </c>
    </row>
    <row r="8" spans="1:23" x14ac:dyDescent="0.15">
      <c r="A8" s="355" t="s">
        <v>272</v>
      </c>
      <c r="E8" s="39" t="s">
        <v>40</v>
      </c>
      <c r="F8" s="41"/>
      <c r="K8" s="84" t="s">
        <v>124</v>
      </c>
      <c r="O8" s="527" t="s">
        <v>600</v>
      </c>
    </row>
    <row r="9" spans="1:23" ht="22.5" x14ac:dyDescent="0.15">
      <c r="A9" s="355" t="s">
        <v>170</v>
      </c>
      <c r="E9" s="39" t="s">
        <v>41</v>
      </c>
      <c r="F9" s="41"/>
      <c r="K9" s="82"/>
      <c r="O9" s="527" t="s">
        <v>601</v>
      </c>
    </row>
    <row r="10" spans="1:23" ht="12.75" x14ac:dyDescent="0.15">
      <c r="A10" s="355" t="s">
        <v>273</v>
      </c>
      <c r="E10" s="39" t="s">
        <v>42</v>
      </c>
      <c r="F10" s="41"/>
      <c r="K10" s="83"/>
      <c r="O10" s="527" t="s">
        <v>595</v>
      </c>
    </row>
    <row r="11" spans="1:23" ht="22.5" x14ac:dyDescent="0.15">
      <c r="A11" s="355" t="s">
        <v>274</v>
      </c>
      <c r="E11" s="39" t="s">
        <v>43</v>
      </c>
      <c r="F11" s="41"/>
      <c r="K11" s="85"/>
      <c r="O11" s="527" t="s">
        <v>596</v>
      </c>
    </row>
    <row r="12" spans="1:23" ht="33.75" x14ac:dyDescent="0.15">
      <c r="A12" s="355" t="s">
        <v>275</v>
      </c>
      <c r="E12" s="39" t="s">
        <v>44</v>
      </c>
      <c r="F12" s="41"/>
      <c r="O12" s="527" t="s">
        <v>602</v>
      </c>
      <c r="P12" s="161"/>
    </row>
    <row r="13" spans="1:23" x14ac:dyDescent="0.15">
      <c r="A13" s="355" t="s">
        <v>276</v>
      </c>
      <c r="E13" s="39" t="s">
        <v>45</v>
      </c>
      <c r="F13" s="41"/>
      <c r="O13" s="527" t="s">
        <v>597</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01.01.2019</v>
      </c>
      <c r="E17" s="156" t="str">
        <f>IF(f_year = "","", "31.12."&amp; f_year)</f>
        <v>31.12.2019</v>
      </c>
      <c r="G17" s="230" t="s">
        <v>1010</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ColWidth="9.140625"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ColWidth="9.140625" defaultRowHeight="10.5" customHeight="1" x14ac:dyDescent="0.15"/>
  <cols>
    <col min="1" max="1" width="9.140625" style="15"/>
    <col min="2" max="2" width="9.140625" style="191"/>
    <col min="3" max="3" width="9.140625" style="87"/>
    <col min="4" max="8" width="9.140625" style="33"/>
    <col min="9" max="15" width="9.140625" style="191"/>
    <col min="16" max="16" width="9.140625" style="466"/>
    <col min="17" max="18" width="9.140625" style="191"/>
    <col min="19" max="19" width="9.140625" style="466"/>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Normal="100" workbookViewId="0"/>
  </sheetViews>
  <sheetFormatPr defaultColWidth="9.140625"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86"/>
      <c r="D15" s="679">
        <v>1</v>
      </c>
      <c r="E15" s="796"/>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86"/>
      <c r="D16" s="679"/>
      <c r="E16" s="796"/>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97"/>
      <c r="D20" s="86"/>
      <c r="E20" s="322"/>
      <c r="F20" s="725"/>
      <c r="G20" s="679">
        <v>0</v>
      </c>
      <c r="H20" s="802"/>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97"/>
      <c r="D21" s="86"/>
      <c r="E21" s="322"/>
      <c r="F21" s="725"/>
      <c r="G21" s="679"/>
      <c r="H21" s="802"/>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704" t="s">
        <v>26</v>
      </c>
      <c r="E29" s="803"/>
      <c r="F29" s="724" t="s">
        <v>19</v>
      </c>
      <c r="G29" s="725"/>
      <c r="H29" s="710">
        <v>1</v>
      </c>
      <c r="I29" s="800"/>
      <c r="J29" s="694"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704"/>
      <c r="E30" s="803"/>
      <c r="F30" s="724"/>
      <c r="G30" s="725"/>
      <c r="H30" s="710"/>
      <c r="I30" s="801"/>
      <c r="J30" s="694"/>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704"/>
      <c r="E31" s="803"/>
      <c r="F31" s="694"/>
      <c r="G31" s="581"/>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25"/>
      <c r="H35" s="710">
        <v>1</v>
      </c>
      <c r="I35" s="798"/>
      <c r="J35" s="694"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25"/>
      <c r="H36" s="710"/>
      <c r="I36" s="799"/>
      <c r="J36" s="694"/>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29" t="s">
        <v>236</v>
      </c>
      <c r="E50" s="730"/>
      <c r="F50" s="730"/>
      <c r="G50" s="731"/>
    </row>
    <row r="51" spans="1:21" s="33" customFormat="1" ht="11.25" customHeight="1" x14ac:dyDescent="0.15">
      <c r="A51" s="47"/>
      <c r="C51" s="52"/>
      <c r="D51" s="732" t="s">
        <v>225</v>
      </c>
      <c r="E51" s="732"/>
      <c r="F51" s="732"/>
      <c r="G51" s="733" t="s">
        <v>226</v>
      </c>
      <c r="H51" s="191"/>
      <c r="R51" s="247"/>
    </row>
    <row r="52" spans="1:21" s="33" customFormat="1" ht="11.25" customHeight="1" x14ac:dyDescent="0.15">
      <c r="A52" s="47" t="s">
        <v>517</v>
      </c>
      <c r="C52" s="52"/>
      <c r="D52" s="330" t="s">
        <v>25</v>
      </c>
      <c r="E52" s="331"/>
      <c r="F52" s="332" t="s">
        <v>215</v>
      </c>
      <c r="G52" s="734"/>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24.03.2020</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5" t="s">
        <v>506</v>
      </c>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6"/>
      <c r="Z66" s="476"/>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6"/>
      <c r="BW66" s="476"/>
      <c r="BX66" s="476"/>
      <c r="BY66" s="476"/>
      <c r="BZ66" s="476"/>
      <c r="CA66" s="476"/>
      <c r="CB66" s="476"/>
      <c r="CC66" s="476"/>
      <c r="CD66" s="476"/>
      <c r="CE66" s="476"/>
    </row>
    <row r="67" spans="1:83" ht="11.25" x14ac:dyDescent="0.15">
      <c r="A67" s="474"/>
      <c r="B67" s="474"/>
      <c r="C67" s="474"/>
      <c r="D67" s="474"/>
      <c r="E67" s="474"/>
      <c r="F67" s="474"/>
      <c r="G67" s="474"/>
      <c r="H67" s="474"/>
      <c r="I67" s="474"/>
      <c r="J67" s="474"/>
      <c r="K67" s="474"/>
      <c r="L67" s="474"/>
      <c r="M67" s="474"/>
      <c r="N67" s="474"/>
      <c r="O67" s="474"/>
      <c r="P67" s="474"/>
      <c r="Q67" s="479"/>
      <c r="R67" s="479"/>
      <c r="S67" s="479"/>
      <c r="T67" s="479"/>
      <c r="U67" s="479"/>
      <c r="V67" s="479"/>
      <c r="W67" s="479"/>
      <c r="X67" s="479"/>
      <c r="Y67" s="479"/>
      <c r="Z67" s="479"/>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9"/>
      <c r="BW67" s="479"/>
      <c r="BX67" s="479"/>
      <c r="BY67" s="479"/>
      <c r="BZ67" s="479"/>
      <c r="CA67" s="479"/>
      <c r="CB67" s="479"/>
      <c r="CC67" s="479"/>
      <c r="CD67" s="479"/>
      <c r="CE67" s="479"/>
    </row>
    <row r="68" spans="1:83" x14ac:dyDescent="0.15">
      <c r="A68" s="557"/>
      <c r="B68" s="474"/>
      <c r="C68" s="474"/>
      <c r="D68" s="735" t="s">
        <v>26</v>
      </c>
      <c r="E68" s="749"/>
      <c r="F68" s="750"/>
      <c r="G68" s="750"/>
      <c r="H68" s="750"/>
      <c r="I68" s="750"/>
      <c r="J68" s="750"/>
      <c r="K68" s="750"/>
      <c r="L68" s="750"/>
      <c r="M68" s="750"/>
      <c r="N68" s="750"/>
      <c r="O68" s="750"/>
      <c r="P68" s="750"/>
      <c r="Q68" s="750"/>
      <c r="R68" s="750"/>
      <c r="S68" s="587"/>
      <c r="T68" s="484"/>
      <c r="U68" s="484"/>
      <c r="V68" s="484"/>
      <c r="W68" s="483"/>
      <c r="X68" s="483"/>
      <c r="Y68" s="483"/>
      <c r="Z68" s="483"/>
      <c r="AA68" s="478"/>
      <c r="AB68" s="479"/>
      <c r="AC68" s="752"/>
      <c r="AD68" s="480"/>
      <c r="AE68" s="481" t="s">
        <v>141</v>
      </c>
      <c r="AF68" s="481"/>
      <c r="AG68" s="482" t="s">
        <v>507</v>
      </c>
      <c r="AH68" s="485">
        <v>3</v>
      </c>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3"/>
      <c r="BW68" s="483"/>
      <c r="BX68" s="483"/>
      <c r="BY68" s="483"/>
      <c r="BZ68" s="483"/>
      <c r="CA68" s="483"/>
      <c r="CB68" s="483"/>
      <c r="CC68" s="483"/>
      <c r="CD68" s="483"/>
      <c r="CE68" s="483"/>
    </row>
    <row r="69" spans="1:83" ht="22.5" x14ac:dyDescent="0.15">
      <c r="A69" s="443"/>
      <c r="B69" s="493"/>
      <c r="C69" s="487"/>
      <c r="D69" s="735"/>
      <c r="E69" s="753" t="s">
        <v>512</v>
      </c>
      <c r="F69" s="753"/>
      <c r="G69" s="753"/>
      <c r="H69" s="753"/>
      <c r="I69" s="753"/>
      <c r="J69" s="753"/>
      <c r="K69" s="753"/>
      <c r="L69" s="753"/>
      <c r="M69" s="753"/>
      <c r="N69" s="753"/>
      <c r="O69" s="753"/>
      <c r="P69" s="753"/>
      <c r="Q69" s="8">
        <f>SUMIF(T70:T71,"i",Q70:Q71)</f>
        <v>0</v>
      </c>
      <c r="R69" s="558"/>
      <c r="S69" s="588" t="s">
        <v>514</v>
      </c>
      <c r="T69" s="260" t="s">
        <v>372</v>
      </c>
      <c r="U69" s="754">
        <v>1</v>
      </c>
      <c r="V69" s="754" t="e">
        <f>INDEX(List01_flag_index_1,1,MATCH(A68,List01_NumberColumns,0))</f>
        <v>#N/A</v>
      </c>
      <c r="W69" s="493"/>
      <c r="X69" s="493"/>
      <c r="Y69" s="493"/>
      <c r="Z69" s="493"/>
      <c r="AA69" s="501"/>
      <c r="AB69" s="493"/>
      <c r="AC69" s="752"/>
      <c r="AD69" s="480"/>
      <c r="AE69" s="493"/>
      <c r="AF69" s="493"/>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493"/>
      <c r="BW69" s="493"/>
      <c r="BX69" s="493"/>
      <c r="BY69" s="493"/>
      <c r="BZ69" s="493"/>
      <c r="CA69" s="493"/>
      <c r="CB69" s="493"/>
      <c r="CC69" s="493"/>
      <c r="CD69" s="493"/>
      <c r="CE69" s="493"/>
    </row>
    <row r="70" spans="1:83" ht="11.25" hidden="1" customHeight="1" x14ac:dyDescent="0.15">
      <c r="A70" s="559"/>
      <c r="B70" s="501"/>
      <c r="C70" s="501"/>
      <c r="D70" s="735"/>
      <c r="E70" s="560"/>
      <c r="F70" s="560">
        <v>0</v>
      </c>
      <c r="G70" s="560"/>
      <c r="H70" s="560"/>
      <c r="I70" s="560"/>
      <c r="J70" s="560"/>
      <c r="K70" s="560"/>
      <c r="L70" s="560"/>
      <c r="M70" s="560"/>
      <c r="N70" s="560"/>
      <c r="O70" s="560"/>
      <c r="P70" s="560"/>
      <c r="Q70" s="560"/>
      <c r="R70" s="560"/>
      <c r="S70" s="589"/>
      <c r="T70" s="501"/>
      <c r="U70" s="754"/>
      <c r="V70" s="754"/>
      <c r="W70" s="501"/>
      <c r="X70" s="501"/>
      <c r="Y70" s="501"/>
      <c r="Z70" s="501"/>
      <c r="AA70" s="501"/>
      <c r="AB70" s="493"/>
      <c r="AC70" s="752"/>
      <c r="AD70" s="480"/>
      <c r="AE70" s="493"/>
      <c r="AF70" s="493"/>
      <c r="AG70" s="501"/>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row>
    <row r="71" spans="1:83" ht="11.25" x14ac:dyDescent="0.15">
      <c r="A71" s="443"/>
      <c r="B71" s="493"/>
      <c r="C71" s="487"/>
      <c r="D71" s="735"/>
      <c r="E71" s="561"/>
      <c r="F71" s="562"/>
      <c r="G71" s="562"/>
      <c r="H71" s="563"/>
      <c r="I71" s="563"/>
      <c r="J71" s="563"/>
      <c r="K71" s="563"/>
      <c r="L71" s="563"/>
      <c r="M71" s="563"/>
      <c r="N71" s="563"/>
      <c r="O71" s="563"/>
      <c r="P71" s="563"/>
      <c r="Q71" s="563"/>
      <c r="R71" s="564"/>
      <c r="S71" s="590"/>
      <c r="T71" s="501"/>
      <c r="U71" s="754"/>
      <c r="V71" s="754"/>
      <c r="W71" s="493"/>
      <c r="X71" s="493"/>
      <c r="Y71" s="493"/>
      <c r="Z71" s="493"/>
      <c r="AA71" s="501"/>
      <c r="AB71" s="493"/>
      <c r="AC71" s="752"/>
      <c r="AD71" s="480"/>
      <c r="AE71" s="493"/>
      <c r="AF71" s="493"/>
      <c r="AG71" s="501"/>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493"/>
      <c r="BW71" s="493"/>
      <c r="BX71" s="493"/>
      <c r="BY71" s="493"/>
      <c r="BZ71" s="493"/>
      <c r="CA71" s="493"/>
      <c r="CB71" s="493"/>
      <c r="CC71" s="493"/>
      <c r="CD71" s="493"/>
      <c r="CE71" s="493"/>
    </row>
    <row r="72" spans="1:83" ht="33.75" x14ac:dyDescent="0.15">
      <c r="A72" s="443"/>
      <c r="B72" s="493"/>
      <c r="C72" s="487"/>
      <c r="D72" s="735"/>
      <c r="E72" s="753" t="s">
        <v>511</v>
      </c>
      <c r="F72" s="753"/>
      <c r="G72" s="753"/>
      <c r="H72" s="753"/>
      <c r="I72" s="753"/>
      <c r="J72" s="753"/>
      <c r="K72" s="753"/>
      <c r="L72" s="753"/>
      <c r="M72" s="753"/>
      <c r="N72" s="753"/>
      <c r="O72" s="753"/>
      <c r="P72" s="753"/>
      <c r="Q72" s="8">
        <f>SUMIF(T73:T74,"i",Q73:Q74)</f>
        <v>0</v>
      </c>
      <c r="R72" s="558"/>
      <c r="S72" s="588" t="s">
        <v>513</v>
      </c>
      <c r="T72" s="260" t="s">
        <v>372</v>
      </c>
      <c r="U72" s="754">
        <v>2</v>
      </c>
      <c r="V72" s="754" t="e">
        <f>INDEX(List01_flag_index_2,1,MATCH(A68,List01_NumberColumns,0))</f>
        <v>#N/A</v>
      </c>
      <c r="W72" s="493"/>
      <c r="X72" s="493"/>
      <c r="Y72" s="493"/>
      <c r="Z72" s="493"/>
      <c r="AA72" s="501"/>
      <c r="AB72" s="493"/>
      <c r="AC72" s="752"/>
      <c r="AD72" s="480"/>
      <c r="AE72" s="493"/>
      <c r="AF72" s="493"/>
      <c r="AG72" s="501"/>
      <c r="AH72" s="501"/>
      <c r="AI72" s="501"/>
      <c r="AJ72" s="501"/>
      <c r="AK72" s="501"/>
      <c r="AL72" s="501"/>
      <c r="AM72" s="501"/>
      <c r="AN72" s="501"/>
      <c r="AO72" s="501"/>
      <c r="AP72" s="501"/>
      <c r="AQ72" s="501"/>
      <c r="AR72" s="501"/>
      <c r="AS72" s="501"/>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1"/>
      <c r="BQ72" s="501"/>
      <c r="BR72" s="501"/>
      <c r="BS72" s="501"/>
      <c r="BT72" s="501"/>
      <c r="BU72" s="501"/>
      <c r="BV72" s="493"/>
      <c r="BW72" s="493"/>
      <c r="BX72" s="493"/>
      <c r="BY72" s="493"/>
      <c r="BZ72" s="493"/>
      <c r="CA72" s="493"/>
      <c r="CB72" s="493"/>
      <c r="CC72" s="493"/>
      <c r="CD72" s="493"/>
      <c r="CE72" s="493"/>
    </row>
    <row r="73" spans="1:83" ht="11.25" hidden="1" customHeight="1" x14ac:dyDescent="0.15">
      <c r="A73" s="559"/>
      <c r="B73" s="501"/>
      <c r="C73" s="501"/>
      <c r="D73" s="735"/>
      <c r="E73" s="560"/>
      <c r="F73" s="560">
        <v>0</v>
      </c>
      <c r="G73" s="560"/>
      <c r="H73" s="560"/>
      <c r="I73" s="560"/>
      <c r="J73" s="560"/>
      <c r="K73" s="560"/>
      <c r="L73" s="560"/>
      <c r="M73" s="560"/>
      <c r="N73" s="560"/>
      <c r="O73" s="560"/>
      <c r="P73" s="560"/>
      <c r="Q73" s="560"/>
      <c r="R73" s="560"/>
      <c r="S73" s="589"/>
      <c r="T73" s="501"/>
      <c r="U73" s="754"/>
      <c r="V73" s="754"/>
      <c r="W73" s="501"/>
      <c r="X73" s="501"/>
      <c r="Y73" s="501"/>
      <c r="Z73" s="501"/>
      <c r="AA73" s="501"/>
      <c r="AB73" s="493"/>
      <c r="AC73" s="752"/>
      <c r="AD73" s="480"/>
      <c r="AE73" s="493"/>
      <c r="AF73" s="493"/>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1"/>
      <c r="BZ73" s="501"/>
      <c r="CA73" s="501"/>
      <c r="CB73" s="501"/>
      <c r="CC73" s="501"/>
      <c r="CD73" s="501"/>
      <c r="CE73" s="501"/>
    </row>
    <row r="74" spans="1:83" ht="11.25" x14ac:dyDescent="0.15">
      <c r="A74" s="443"/>
      <c r="B74" s="493"/>
      <c r="C74" s="487"/>
      <c r="D74" s="735"/>
      <c r="E74" s="561"/>
      <c r="F74" s="562"/>
      <c r="G74" s="562"/>
      <c r="H74" s="563"/>
      <c r="I74" s="563"/>
      <c r="J74" s="563"/>
      <c r="K74" s="563"/>
      <c r="L74" s="563"/>
      <c r="M74" s="563"/>
      <c r="N74" s="563"/>
      <c r="O74" s="563"/>
      <c r="P74" s="563"/>
      <c r="Q74" s="563"/>
      <c r="R74" s="564"/>
      <c r="S74" s="590"/>
      <c r="T74" s="501"/>
      <c r="U74" s="754"/>
      <c r="V74" s="754"/>
      <c r="W74" s="493"/>
      <c r="X74" s="493"/>
      <c r="Y74" s="493"/>
      <c r="Z74" s="493"/>
      <c r="AA74" s="501"/>
      <c r="AB74" s="493"/>
      <c r="AC74" s="752"/>
      <c r="AD74" s="480"/>
      <c r="AE74" s="493"/>
      <c r="AF74" s="493"/>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493"/>
      <c r="BW74" s="493"/>
      <c r="BX74" s="493"/>
      <c r="BY74" s="493"/>
      <c r="BZ74" s="493"/>
      <c r="CA74" s="493"/>
      <c r="CB74" s="493"/>
      <c r="CC74" s="493"/>
      <c r="CD74" s="493"/>
      <c r="CE74" s="493"/>
    </row>
    <row r="75" spans="1:83" ht="11.25" x14ac:dyDescent="0.15">
      <c r="T75" s="260"/>
      <c r="U75" s="260"/>
      <c r="V75" s="260"/>
    </row>
    <row r="76" spans="1:83" ht="11.25" x14ac:dyDescent="0.15">
      <c r="A76" s="475" t="s">
        <v>506</v>
      </c>
      <c r="B76" s="475"/>
      <c r="C76" s="475"/>
      <c r="D76" s="475"/>
      <c r="E76" s="475"/>
      <c r="F76" s="475"/>
      <c r="G76" s="475"/>
      <c r="H76" s="475"/>
      <c r="I76" s="475"/>
      <c r="J76" s="475"/>
      <c r="K76" s="475"/>
      <c r="L76" s="475"/>
      <c r="M76" s="475"/>
      <c r="N76" s="475"/>
      <c r="O76" s="475"/>
      <c r="P76" s="475"/>
      <c r="Q76" s="475"/>
      <c r="R76" s="475"/>
      <c r="S76" s="475"/>
      <c r="T76" s="477"/>
      <c r="U76" s="477"/>
      <c r="V76" s="477"/>
      <c r="W76" s="475"/>
      <c r="X76" s="475"/>
      <c r="Y76" s="476"/>
      <c r="Z76" s="476"/>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6"/>
      <c r="BW76" s="476"/>
      <c r="BX76" s="476"/>
      <c r="BY76" s="476"/>
      <c r="BZ76" s="476"/>
      <c r="CA76" s="476"/>
      <c r="CB76" s="476"/>
      <c r="CC76" s="476"/>
      <c r="CD76" s="476"/>
      <c r="CE76" s="476"/>
    </row>
    <row r="77" spans="1:83" ht="11.25" x14ac:dyDescent="0.15">
      <c r="T77" s="260"/>
      <c r="U77" s="260"/>
      <c r="V77" s="260"/>
    </row>
    <row r="78" spans="1:83" x14ac:dyDescent="0.15">
      <c r="A78" s="557"/>
      <c r="B78" s="474"/>
      <c r="C78" s="474"/>
      <c r="D78" s="784" t="s">
        <v>26</v>
      </c>
      <c r="E78" s="749"/>
      <c r="F78" s="750"/>
      <c r="G78" s="750"/>
      <c r="H78" s="750"/>
      <c r="I78" s="750"/>
      <c r="J78" s="750"/>
      <c r="K78" s="750"/>
      <c r="L78" s="750"/>
      <c r="M78" s="750"/>
      <c r="N78" s="750"/>
      <c r="O78" s="750"/>
      <c r="P78" s="750"/>
      <c r="Q78" s="750"/>
      <c r="R78" s="751"/>
      <c r="S78" s="587"/>
      <c r="T78" s="484"/>
      <c r="U78" s="484"/>
      <c r="V78" s="484"/>
      <c r="W78" s="483"/>
      <c r="X78" s="483"/>
      <c r="Y78" s="483"/>
      <c r="Z78" s="483"/>
      <c r="AA78" s="478"/>
      <c r="AB78" s="479"/>
      <c r="AC78" s="752"/>
      <c r="AD78" s="480"/>
      <c r="AE78" s="481" t="s">
        <v>141</v>
      </c>
      <c r="AF78" s="481"/>
      <c r="AG78" s="482" t="s">
        <v>507</v>
      </c>
      <c r="AH78" s="485">
        <v>3</v>
      </c>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4"/>
      <c r="BO78" s="484"/>
      <c r="BP78" s="484"/>
      <c r="BQ78" s="484"/>
      <c r="BR78" s="484"/>
      <c r="BS78" s="484"/>
      <c r="BT78" s="484"/>
      <c r="BU78" s="484"/>
      <c r="BV78" s="483"/>
      <c r="BW78" s="483"/>
      <c r="BX78" s="483"/>
      <c r="BY78" s="483"/>
      <c r="BZ78" s="483"/>
      <c r="CA78" s="483"/>
      <c r="CB78" s="483"/>
      <c r="CC78" s="483"/>
      <c r="CD78" s="483"/>
      <c r="CE78" s="483"/>
    </row>
    <row r="79" spans="1:83" ht="22.5" customHeight="1" x14ac:dyDescent="0.15">
      <c r="A79" s="443"/>
      <c r="B79" s="493"/>
      <c r="C79" s="487"/>
      <c r="D79" s="784"/>
      <c r="E79" s="565"/>
      <c r="F79" s="555">
        <v>1</v>
      </c>
      <c r="G79" s="783" t="s">
        <v>512</v>
      </c>
      <c r="H79" s="783"/>
      <c r="I79" s="783"/>
      <c r="J79" s="783"/>
      <c r="K79" s="783"/>
      <c r="L79" s="783"/>
      <c r="M79" s="783"/>
      <c r="N79" s="783"/>
      <c r="O79" s="783"/>
      <c r="P79" s="783"/>
      <c r="Q79" s="8">
        <f>SUMIF(T80:T85,"i",Q80:Q85)</f>
        <v>0</v>
      </c>
      <c r="R79" s="566"/>
      <c r="S79" s="588" t="s">
        <v>513</v>
      </c>
      <c r="T79" s="260" t="s">
        <v>372</v>
      </c>
      <c r="U79" s="754">
        <v>1</v>
      </c>
      <c r="V79" s="782" t="e">
        <f>INDEX(List01_flag_index_1,1,MATCH(A78,List01_NumberColumns,0))</f>
        <v>#N/A</v>
      </c>
      <c r="W79" s="493"/>
      <c r="X79" s="493"/>
      <c r="Y79" s="493"/>
      <c r="Z79" s="493"/>
      <c r="AA79" s="501"/>
      <c r="AB79" s="493"/>
      <c r="AC79" s="752"/>
      <c r="AD79" s="480"/>
      <c r="AE79" s="493"/>
      <c r="AF79" s="493"/>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1"/>
      <c r="BQ79" s="501"/>
      <c r="BR79" s="501"/>
      <c r="BS79" s="501"/>
      <c r="BT79" s="501"/>
      <c r="BU79" s="501"/>
      <c r="BV79" s="493"/>
      <c r="BW79" s="493"/>
      <c r="BX79" s="493"/>
      <c r="BY79" s="493"/>
      <c r="BZ79" s="493"/>
      <c r="CA79" s="493"/>
      <c r="CB79" s="493"/>
      <c r="CC79" s="493"/>
      <c r="CD79" s="493"/>
      <c r="CE79" s="493"/>
    </row>
    <row r="80" spans="1:83" ht="11.25" hidden="1" customHeight="1" x14ac:dyDescent="0.15">
      <c r="A80" s="559"/>
      <c r="B80" s="501"/>
      <c r="C80" s="501"/>
      <c r="D80" s="785"/>
      <c r="E80" s="567"/>
      <c r="F80" s="560">
        <v>0</v>
      </c>
      <c r="G80" s="560"/>
      <c r="H80" s="568"/>
      <c r="I80" s="560"/>
      <c r="J80" s="560"/>
      <c r="K80" s="560"/>
      <c r="L80" s="560"/>
      <c r="M80" s="560"/>
      <c r="N80" s="560"/>
      <c r="O80" s="560"/>
      <c r="P80" s="560"/>
      <c r="Q80" s="560"/>
      <c r="R80" s="560"/>
      <c r="S80" s="589"/>
      <c r="T80" s="501"/>
      <c r="U80" s="754"/>
      <c r="V80" s="782"/>
      <c r="W80" s="501"/>
      <c r="X80" s="501"/>
      <c r="Y80" s="501"/>
      <c r="Z80" s="501"/>
      <c r="AA80" s="501"/>
      <c r="AB80" s="493"/>
      <c r="AC80" s="752"/>
      <c r="AD80" s="480"/>
      <c r="AE80" s="493"/>
      <c r="AF80" s="493"/>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1"/>
      <c r="BQ80" s="501"/>
      <c r="BR80" s="501"/>
      <c r="BS80" s="501"/>
      <c r="BT80" s="501"/>
      <c r="BU80" s="501"/>
      <c r="BV80" s="501"/>
      <c r="BW80" s="501"/>
      <c r="BX80" s="501"/>
      <c r="BY80" s="501"/>
      <c r="BZ80" s="501"/>
      <c r="CA80" s="501"/>
      <c r="CB80" s="501"/>
      <c r="CC80" s="501"/>
      <c r="CD80" s="501"/>
      <c r="CE80" s="501"/>
    </row>
    <row r="81" spans="1:83" ht="22.5" x14ac:dyDescent="0.15">
      <c r="A81" s="443"/>
      <c r="B81" s="493"/>
      <c r="C81" s="487"/>
      <c r="D81" s="785"/>
      <c r="E81" s="786"/>
      <c r="F81" s="735" t="s">
        <v>519</v>
      </c>
      <c r="G81" s="787"/>
      <c r="H81" s="325"/>
      <c r="I81" s="583" t="s">
        <v>26</v>
      </c>
      <c r="J81" s="570" t="s">
        <v>521</v>
      </c>
      <c r="K81" s="473" t="s">
        <v>422</v>
      </c>
      <c r="L81" s="794" t="s">
        <v>422</v>
      </c>
      <c r="M81" s="795"/>
      <c r="N81" s="473" t="s">
        <v>422</v>
      </c>
      <c r="O81" s="473" t="s">
        <v>422</v>
      </c>
      <c r="P81" s="473" t="s">
        <v>422</v>
      </c>
      <c r="Q81" s="571">
        <f>SUM(Q82:Q84)</f>
        <v>0</v>
      </c>
      <c r="R81" s="571">
        <f>nerr(Q81/List01_costs_OPS)*100</f>
        <v>0</v>
      </c>
      <c r="S81" s="789" t="s">
        <v>515</v>
      </c>
      <c r="T81" s="260" t="s">
        <v>372</v>
      </c>
      <c r="U81" s="754"/>
      <c r="V81" s="782"/>
      <c r="AC81" s="752"/>
    </row>
    <row r="82" spans="1:83" ht="11.25" x14ac:dyDescent="0.15">
      <c r="A82" s="443"/>
      <c r="B82" s="493"/>
      <c r="C82" s="487"/>
      <c r="D82" s="785"/>
      <c r="E82" s="786"/>
      <c r="F82" s="735"/>
      <c r="G82" s="787"/>
      <c r="H82" s="679"/>
      <c r="I82" s="790" t="s">
        <v>519</v>
      </c>
      <c r="J82" s="791"/>
      <c r="K82" s="792"/>
      <c r="L82" s="585"/>
      <c r="M82" s="586" t="s">
        <v>26</v>
      </c>
      <c r="N82" s="572"/>
      <c r="O82" s="573"/>
      <c r="P82" s="582"/>
      <c r="Q82" s="573"/>
      <c r="R82" s="574">
        <f>nerr(costs_OPS/List01_costs_OPS)*100</f>
        <v>0</v>
      </c>
      <c r="S82" s="789"/>
      <c r="T82" s="260"/>
      <c r="U82" s="754"/>
      <c r="V82" s="782"/>
      <c r="AC82" s="752"/>
    </row>
    <row r="83" spans="1:83" ht="11.25" x14ac:dyDescent="0.15">
      <c r="A83" s="443"/>
      <c r="B83" s="493"/>
      <c r="C83" s="487"/>
      <c r="D83" s="785"/>
      <c r="E83" s="786"/>
      <c r="F83" s="735"/>
      <c r="G83" s="787"/>
      <c r="H83" s="679"/>
      <c r="I83" s="790"/>
      <c r="J83" s="791"/>
      <c r="K83" s="793"/>
      <c r="L83" s="584"/>
      <c r="M83" s="576"/>
      <c r="N83" s="577" t="s">
        <v>509</v>
      </c>
      <c r="O83" s="577"/>
      <c r="P83" s="577"/>
      <c r="Q83" s="577"/>
      <c r="R83" s="578"/>
      <c r="S83" s="789"/>
      <c r="T83" s="260"/>
      <c r="U83" s="754"/>
      <c r="V83" s="782"/>
      <c r="AC83" s="752"/>
    </row>
    <row r="84" spans="1:83" ht="11.25" x14ac:dyDescent="0.15">
      <c r="A84" s="443"/>
      <c r="B84" s="493"/>
      <c r="C84" s="487"/>
      <c r="D84" s="785"/>
      <c r="E84" s="786"/>
      <c r="F84" s="735"/>
      <c r="G84" s="788"/>
      <c r="H84" s="584"/>
      <c r="I84" s="576"/>
      <c r="J84" s="577" t="s">
        <v>510</v>
      </c>
      <c r="K84" s="577"/>
      <c r="L84" s="577"/>
      <c r="M84" s="577"/>
      <c r="N84" s="577"/>
      <c r="O84" s="577"/>
      <c r="P84" s="577"/>
      <c r="Q84" s="577"/>
      <c r="R84" s="578"/>
      <c r="S84" s="789"/>
      <c r="T84" s="260"/>
      <c r="U84" s="754"/>
      <c r="V84" s="782"/>
      <c r="AC84" s="752"/>
    </row>
    <row r="85" spans="1:83" ht="11.25" x14ac:dyDescent="0.15">
      <c r="A85" s="443"/>
      <c r="B85" s="493"/>
      <c r="C85" s="487"/>
      <c r="D85" s="785"/>
      <c r="E85" s="561"/>
      <c r="F85" s="562"/>
      <c r="G85" s="562" t="s">
        <v>508</v>
      </c>
      <c r="H85" s="563"/>
      <c r="I85" s="563"/>
      <c r="J85" s="563"/>
      <c r="K85" s="563"/>
      <c r="L85" s="563"/>
      <c r="M85" s="563"/>
      <c r="N85" s="563"/>
      <c r="O85" s="563"/>
      <c r="P85" s="563"/>
      <c r="Q85" s="563"/>
      <c r="R85" s="564"/>
      <c r="S85" s="587"/>
      <c r="T85" s="501"/>
      <c r="U85" s="754"/>
      <c r="V85" s="782"/>
      <c r="W85" s="493"/>
      <c r="X85" s="493"/>
      <c r="Y85" s="493"/>
      <c r="Z85" s="493"/>
      <c r="AA85" s="501"/>
      <c r="AB85" s="493"/>
      <c r="AC85" s="752"/>
      <c r="AD85" s="480"/>
      <c r="AE85" s="493"/>
      <c r="AF85" s="493"/>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c r="BQ85" s="501"/>
      <c r="BR85" s="501"/>
      <c r="BS85" s="501"/>
      <c r="BT85" s="501"/>
      <c r="BU85" s="501"/>
      <c r="BV85" s="493"/>
      <c r="BW85" s="493"/>
      <c r="BX85" s="493"/>
      <c r="BY85" s="493"/>
      <c r="BZ85" s="493"/>
      <c r="CA85" s="493"/>
      <c r="CB85" s="493"/>
      <c r="CC85" s="493"/>
      <c r="CD85" s="493"/>
      <c r="CE85" s="493"/>
    </row>
    <row r="86" spans="1:83" ht="22.5" x14ac:dyDescent="0.15">
      <c r="A86" s="443"/>
      <c r="B86" s="493"/>
      <c r="C86" s="487"/>
      <c r="D86" s="785"/>
      <c r="E86" s="565"/>
      <c r="F86" s="554">
        <v>2</v>
      </c>
      <c r="G86" s="753" t="s">
        <v>511</v>
      </c>
      <c r="H86" s="753"/>
      <c r="I86" s="753"/>
      <c r="J86" s="753"/>
      <c r="K86" s="753"/>
      <c r="L86" s="753"/>
      <c r="M86" s="753"/>
      <c r="N86" s="753"/>
      <c r="O86" s="753"/>
      <c r="P86" s="753"/>
      <c r="Q86" s="8">
        <f>SUMIF(T87:T92,"i",Q87:Q92)</f>
        <v>0</v>
      </c>
      <c r="R86" s="558"/>
      <c r="S86" s="588" t="s">
        <v>514</v>
      </c>
      <c r="T86" s="260" t="s">
        <v>372</v>
      </c>
      <c r="U86" s="754">
        <v>2</v>
      </c>
      <c r="V86" s="782" t="e">
        <f>INDEX(List01_flag_index_2,1,MATCH(A78,List01_NumberColumns,0))</f>
        <v>#N/A</v>
      </c>
      <c r="W86" s="493"/>
      <c r="X86" s="493"/>
      <c r="Y86" s="493"/>
      <c r="Z86" s="493"/>
      <c r="AA86" s="501"/>
      <c r="AB86" s="493"/>
      <c r="AC86" s="752"/>
      <c r="AD86" s="480"/>
      <c r="AE86" s="493"/>
      <c r="AF86" s="493"/>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501"/>
      <c r="BS86" s="501"/>
      <c r="BT86" s="501"/>
      <c r="BU86" s="501"/>
      <c r="BV86" s="493"/>
      <c r="BW86" s="493"/>
      <c r="BX86" s="493"/>
      <c r="BY86" s="493"/>
      <c r="BZ86" s="493"/>
      <c r="CA86" s="493"/>
      <c r="CB86" s="493"/>
      <c r="CC86" s="493"/>
      <c r="CD86" s="493"/>
      <c r="CE86" s="493"/>
    </row>
    <row r="87" spans="1:83" ht="11.25" hidden="1" customHeight="1" x14ac:dyDescent="0.15">
      <c r="A87" s="559"/>
      <c r="B87" s="501"/>
      <c r="C87" s="501"/>
      <c r="D87" s="785"/>
      <c r="E87" s="567"/>
      <c r="F87" s="560">
        <v>0</v>
      </c>
      <c r="G87" s="560"/>
      <c r="H87" s="568"/>
      <c r="I87" s="560"/>
      <c r="J87" s="560"/>
      <c r="K87" s="560"/>
      <c r="L87" s="560"/>
      <c r="M87" s="560"/>
      <c r="N87" s="560"/>
      <c r="O87" s="560"/>
      <c r="P87" s="560"/>
      <c r="Q87" s="560"/>
      <c r="R87" s="560"/>
      <c r="S87" s="589"/>
      <c r="T87" s="501"/>
      <c r="U87" s="754"/>
      <c r="V87" s="782"/>
      <c r="W87" s="501"/>
      <c r="X87" s="501"/>
      <c r="Y87" s="501"/>
      <c r="Z87" s="501"/>
      <c r="AA87" s="501"/>
      <c r="AB87" s="493"/>
      <c r="AC87" s="752"/>
      <c r="AD87" s="480"/>
      <c r="AE87" s="493"/>
      <c r="AF87" s="493"/>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501"/>
      <c r="BT87" s="501"/>
      <c r="BU87" s="501"/>
      <c r="BV87" s="501"/>
      <c r="BW87" s="501"/>
      <c r="BX87" s="501"/>
      <c r="BY87" s="501"/>
      <c r="BZ87" s="501"/>
      <c r="CA87" s="501"/>
      <c r="CB87" s="501"/>
      <c r="CC87" s="501"/>
      <c r="CD87" s="501"/>
      <c r="CE87" s="501"/>
    </row>
    <row r="88" spans="1:83" ht="22.5" x14ac:dyDescent="0.15">
      <c r="A88" s="443"/>
      <c r="B88" s="493"/>
      <c r="C88" s="487"/>
      <c r="D88" s="785"/>
      <c r="E88" s="786"/>
      <c r="F88" s="735" t="s">
        <v>257</v>
      </c>
      <c r="G88" s="788"/>
      <c r="H88" s="325"/>
      <c r="I88" s="569" t="s">
        <v>26</v>
      </c>
      <c r="J88" s="570" t="s">
        <v>521</v>
      </c>
      <c r="K88" s="473" t="s">
        <v>422</v>
      </c>
      <c r="L88" s="794" t="s">
        <v>422</v>
      </c>
      <c r="M88" s="795"/>
      <c r="N88" s="473" t="s">
        <v>422</v>
      </c>
      <c r="O88" s="473" t="s">
        <v>422</v>
      </c>
      <c r="P88" s="473" t="s">
        <v>422</v>
      </c>
      <c r="Q88" s="571">
        <f>SUM(Q89:Q91)</f>
        <v>0</v>
      </c>
      <c r="R88" s="571">
        <f>nerr(Q88/List01_costs_OPS)*100</f>
        <v>0</v>
      </c>
      <c r="S88" s="789" t="s">
        <v>516</v>
      </c>
      <c r="T88" s="260" t="s">
        <v>372</v>
      </c>
      <c r="U88" s="754"/>
      <c r="V88" s="782"/>
      <c r="AC88" s="752"/>
    </row>
    <row r="89" spans="1:83" ht="11.25" x14ac:dyDescent="0.15">
      <c r="A89" s="443"/>
      <c r="B89" s="493"/>
      <c r="C89" s="487"/>
      <c r="D89" s="785"/>
      <c r="E89" s="786"/>
      <c r="F89" s="735"/>
      <c r="G89" s="788"/>
      <c r="H89" s="679"/>
      <c r="I89" s="735" t="s">
        <v>519</v>
      </c>
      <c r="J89" s="791"/>
      <c r="K89" s="792"/>
      <c r="L89" s="585"/>
      <c r="M89" s="586" t="s">
        <v>26</v>
      </c>
      <c r="N89" s="572"/>
      <c r="O89" s="573"/>
      <c r="P89" s="582"/>
      <c r="Q89" s="573"/>
      <c r="R89" s="574">
        <f>nerr(costs_OPS/List01_costs_OPS)*100</f>
        <v>0</v>
      </c>
      <c r="S89" s="789"/>
      <c r="T89" s="260"/>
      <c r="U89" s="754"/>
      <c r="V89" s="782"/>
      <c r="AC89" s="752"/>
    </row>
    <row r="90" spans="1:83" ht="11.25" x14ac:dyDescent="0.15">
      <c r="A90" s="443"/>
      <c r="B90" s="493"/>
      <c r="C90" s="487"/>
      <c r="D90" s="785"/>
      <c r="E90" s="786"/>
      <c r="F90" s="735"/>
      <c r="G90" s="788"/>
      <c r="H90" s="679"/>
      <c r="I90" s="735"/>
      <c r="J90" s="791"/>
      <c r="K90" s="793"/>
      <c r="L90" s="584"/>
      <c r="M90" s="576"/>
      <c r="N90" s="577" t="s">
        <v>509</v>
      </c>
      <c r="O90" s="577"/>
      <c r="P90" s="577"/>
      <c r="Q90" s="577"/>
      <c r="R90" s="578"/>
      <c r="S90" s="789"/>
      <c r="T90" s="260"/>
      <c r="U90" s="754"/>
      <c r="V90" s="782"/>
      <c r="AC90" s="752"/>
    </row>
    <row r="91" spans="1:83" ht="11.25" x14ac:dyDescent="0.15">
      <c r="A91" s="443"/>
      <c r="B91" s="493"/>
      <c r="C91" s="487"/>
      <c r="D91" s="785"/>
      <c r="E91" s="786"/>
      <c r="F91" s="735"/>
      <c r="G91" s="788"/>
      <c r="H91" s="575"/>
      <c r="I91" s="576"/>
      <c r="J91" s="577" t="s">
        <v>510</v>
      </c>
      <c r="K91" s="577"/>
      <c r="L91" s="577"/>
      <c r="M91" s="577"/>
      <c r="N91" s="577"/>
      <c r="O91" s="577"/>
      <c r="P91" s="577"/>
      <c r="Q91" s="577"/>
      <c r="R91" s="578"/>
      <c r="S91" s="789"/>
      <c r="T91" s="260"/>
      <c r="U91" s="754"/>
      <c r="V91" s="782"/>
      <c r="AC91" s="752"/>
    </row>
    <row r="92" spans="1:83" ht="11.25" x14ac:dyDescent="0.15">
      <c r="A92" s="443"/>
      <c r="B92" s="493"/>
      <c r="C92" s="487"/>
      <c r="D92" s="784"/>
      <c r="E92" s="561"/>
      <c r="F92" s="562"/>
      <c r="G92" s="562" t="s">
        <v>508</v>
      </c>
      <c r="H92" s="563"/>
      <c r="I92" s="563"/>
      <c r="J92" s="563"/>
      <c r="K92" s="563"/>
      <c r="L92" s="563"/>
      <c r="M92" s="563"/>
      <c r="N92" s="563"/>
      <c r="O92" s="563"/>
      <c r="P92" s="563"/>
      <c r="Q92" s="563"/>
      <c r="R92" s="564"/>
      <c r="S92" s="590"/>
      <c r="T92" s="501"/>
      <c r="U92" s="754"/>
      <c r="V92" s="782"/>
      <c r="W92" s="493"/>
      <c r="X92" s="493"/>
      <c r="Y92" s="493"/>
      <c r="Z92" s="493"/>
      <c r="AA92" s="501"/>
      <c r="AB92" s="493"/>
      <c r="AC92" s="752"/>
      <c r="AD92" s="480"/>
      <c r="AE92" s="493"/>
      <c r="AF92" s="493"/>
      <c r="AG92" s="501"/>
      <c r="AH92" s="501"/>
      <c r="AI92" s="501"/>
      <c r="AJ92" s="501"/>
      <c r="AK92" s="501"/>
      <c r="AL92" s="501"/>
      <c r="AM92" s="501"/>
      <c r="AN92" s="501"/>
      <c r="AO92" s="501"/>
      <c r="AP92" s="501"/>
      <c r="AQ92" s="501"/>
      <c r="AR92" s="501"/>
      <c r="AS92" s="501"/>
      <c r="AT92" s="501"/>
      <c r="AU92" s="501"/>
      <c r="AV92" s="501"/>
      <c r="AW92" s="501"/>
      <c r="AX92" s="501"/>
      <c r="AY92" s="501"/>
      <c r="AZ92" s="501"/>
      <c r="BA92" s="501"/>
      <c r="BB92" s="501"/>
      <c r="BC92" s="501"/>
      <c r="BD92" s="501"/>
      <c r="BE92" s="501"/>
      <c r="BF92" s="501"/>
      <c r="BG92" s="501"/>
      <c r="BH92" s="501"/>
      <c r="BI92" s="501"/>
      <c r="BJ92" s="501"/>
      <c r="BK92" s="501"/>
      <c r="BL92" s="501"/>
      <c r="BM92" s="501"/>
      <c r="BN92" s="501"/>
      <c r="BO92" s="501"/>
      <c r="BP92" s="501"/>
      <c r="BQ92" s="501"/>
      <c r="BR92" s="501"/>
      <c r="BS92" s="501"/>
      <c r="BT92" s="501"/>
      <c r="BU92" s="501"/>
      <c r="BV92" s="493"/>
      <c r="BW92" s="493"/>
      <c r="BX92" s="493"/>
      <c r="BY92" s="493"/>
      <c r="BZ92" s="493"/>
      <c r="CA92" s="493"/>
      <c r="CB92" s="493"/>
      <c r="CC92" s="493"/>
      <c r="CD92" s="493"/>
      <c r="CE92" s="493"/>
    </row>
  </sheetData>
  <dataConsolidate/>
  <mergeCells count="57">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 ref="D68:D74"/>
    <mergeCell ref="AC68:AC74"/>
    <mergeCell ref="E69:P69"/>
    <mergeCell ref="E72:P72"/>
    <mergeCell ref="E68:R68"/>
    <mergeCell ref="U69:U71"/>
    <mergeCell ref="V69:V71"/>
    <mergeCell ref="U72:U74"/>
    <mergeCell ref="V72:V74"/>
    <mergeCell ref="G86:P86"/>
    <mergeCell ref="J82:J83"/>
    <mergeCell ref="K82:K83"/>
    <mergeCell ref="U86:U92"/>
    <mergeCell ref="V86:V92"/>
    <mergeCell ref="H89:H90"/>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E78:R78"/>
    <mergeCell ref="U79:U85"/>
    <mergeCell ref="V79:V85"/>
    <mergeCell ref="H82:H83"/>
    <mergeCell ref="G79:P79"/>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4189671</v>
      </c>
      <c r="B2" s="50" t="s">
        <v>684</v>
      </c>
    </row>
    <row r="3" spans="1:2" x14ac:dyDescent="0.15">
      <c r="A3" s="50">
        <v>4189672</v>
      </c>
      <c r="B3" s="50" t="s">
        <v>685</v>
      </c>
    </row>
    <row r="4" spans="1:2" x14ac:dyDescent="0.15">
      <c r="A4" s="50">
        <v>4189673</v>
      </c>
      <c r="B4" s="50" t="s">
        <v>686</v>
      </c>
    </row>
    <row r="5" spans="1:2" x14ac:dyDescent="0.15">
      <c r="A5" s="50">
        <v>4189674</v>
      </c>
      <c r="B5" s="50" t="s">
        <v>687</v>
      </c>
    </row>
    <row r="6" spans="1:2" x14ac:dyDescent="0.15">
      <c r="A6" s="50">
        <v>4189675</v>
      </c>
      <c r="B6" s="50" t="s">
        <v>688</v>
      </c>
    </row>
    <row r="7" spans="1:2" x14ac:dyDescent="0.15">
      <c r="A7" s="50">
        <v>4189676</v>
      </c>
      <c r="B7" s="50" t="s">
        <v>689</v>
      </c>
    </row>
    <row r="8" spans="1:2" x14ac:dyDescent="0.15">
      <c r="A8" s="50">
        <v>4189677</v>
      </c>
      <c r="B8" s="50" t="s">
        <v>690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0"/>
  <sheetViews>
    <sheetView showGridLines="0" zoomScaleNormal="100" workbookViewId="0"/>
  </sheetViews>
  <sheetFormatPr defaultColWidth="9.140625"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1003</v>
      </c>
      <c r="B1" s="126" t="s">
        <v>692</v>
      </c>
      <c r="C1" s="126" t="s">
        <v>693</v>
      </c>
      <c r="D1" s="126" t="s">
        <v>694</v>
      </c>
      <c r="E1" s="126" t="s">
        <v>695</v>
      </c>
      <c r="F1" s="126" t="s">
        <v>696</v>
      </c>
      <c r="G1" s="126" t="s">
        <v>697</v>
      </c>
      <c r="H1" s="126" t="s">
        <v>698</v>
      </c>
      <c r="I1" s="126" t="s">
        <v>699</v>
      </c>
    </row>
    <row r="2" spans="1:10" x14ac:dyDescent="0.15">
      <c r="A2" s="126">
        <v>1</v>
      </c>
      <c r="B2" s="126" t="s">
        <v>700</v>
      </c>
      <c r="C2" s="126" t="s">
        <v>189</v>
      </c>
      <c r="D2" s="126" t="s">
        <v>701</v>
      </c>
      <c r="E2" s="126" t="s">
        <v>702</v>
      </c>
      <c r="F2" s="126" t="s">
        <v>703</v>
      </c>
      <c r="G2" s="126" t="s">
        <v>704</v>
      </c>
      <c r="J2" s="126" t="s">
        <v>316</v>
      </c>
    </row>
    <row r="3" spans="1:10" x14ac:dyDescent="0.15">
      <c r="A3" s="126">
        <v>2</v>
      </c>
      <c r="B3" s="126" t="s">
        <v>700</v>
      </c>
      <c r="C3" s="126" t="s">
        <v>189</v>
      </c>
      <c r="D3" s="126" t="s">
        <v>705</v>
      </c>
      <c r="E3" s="126" t="s">
        <v>706</v>
      </c>
      <c r="F3" s="126" t="s">
        <v>707</v>
      </c>
      <c r="G3" s="126" t="s">
        <v>708</v>
      </c>
      <c r="J3" s="126" t="s">
        <v>316</v>
      </c>
    </row>
    <row r="4" spans="1:10" x14ac:dyDescent="0.15">
      <c r="A4" s="126">
        <v>3</v>
      </c>
      <c r="B4" s="126" t="s">
        <v>700</v>
      </c>
      <c r="C4" s="126" t="s">
        <v>189</v>
      </c>
      <c r="D4" s="126" t="s">
        <v>709</v>
      </c>
      <c r="E4" s="126" t="s">
        <v>710</v>
      </c>
      <c r="F4" s="126" t="s">
        <v>711</v>
      </c>
      <c r="G4" s="126" t="s">
        <v>712</v>
      </c>
      <c r="J4" s="126" t="s">
        <v>316</v>
      </c>
    </row>
    <row r="5" spans="1:10" x14ac:dyDescent="0.15">
      <c r="A5" s="126">
        <v>4</v>
      </c>
      <c r="B5" s="126" t="s">
        <v>700</v>
      </c>
      <c r="C5" s="126" t="s">
        <v>189</v>
      </c>
      <c r="D5" s="126" t="s">
        <v>713</v>
      </c>
      <c r="E5" s="126" t="s">
        <v>714</v>
      </c>
      <c r="F5" s="126" t="s">
        <v>715</v>
      </c>
      <c r="G5" s="126" t="s">
        <v>704</v>
      </c>
      <c r="J5" s="126" t="s">
        <v>316</v>
      </c>
    </row>
    <row r="6" spans="1:10" x14ac:dyDescent="0.15">
      <c r="A6" s="126">
        <v>5</v>
      </c>
      <c r="B6" s="126" t="s">
        <v>700</v>
      </c>
      <c r="C6" s="126" t="s">
        <v>189</v>
      </c>
      <c r="D6" s="126" t="s">
        <v>716</v>
      </c>
      <c r="E6" s="126" t="s">
        <v>717</v>
      </c>
      <c r="F6" s="126" t="s">
        <v>718</v>
      </c>
      <c r="G6" s="126" t="s">
        <v>719</v>
      </c>
      <c r="J6" s="126" t="s">
        <v>316</v>
      </c>
    </row>
    <row r="7" spans="1:10" x14ac:dyDescent="0.15">
      <c r="A7" s="126">
        <v>6</v>
      </c>
      <c r="B7" s="126" t="s">
        <v>700</v>
      </c>
      <c r="C7" s="126" t="s">
        <v>189</v>
      </c>
      <c r="D7" s="126" t="s">
        <v>720</v>
      </c>
      <c r="E7" s="126" t="s">
        <v>721</v>
      </c>
      <c r="F7" s="126" t="s">
        <v>722</v>
      </c>
      <c r="G7" s="126" t="s">
        <v>704</v>
      </c>
      <c r="J7" s="126" t="s">
        <v>316</v>
      </c>
    </row>
    <row r="8" spans="1:10" x14ac:dyDescent="0.15">
      <c r="A8" s="126">
        <v>7</v>
      </c>
      <c r="B8" s="126" t="s">
        <v>700</v>
      </c>
      <c r="C8" s="126" t="s">
        <v>189</v>
      </c>
      <c r="D8" s="126" t="s">
        <v>723</v>
      </c>
      <c r="E8" s="126" t="s">
        <v>724</v>
      </c>
      <c r="F8" s="126" t="s">
        <v>725</v>
      </c>
      <c r="G8" s="126" t="s">
        <v>704</v>
      </c>
      <c r="J8" s="126" t="s">
        <v>316</v>
      </c>
    </row>
    <row r="9" spans="1:10" x14ac:dyDescent="0.15">
      <c r="A9" s="126">
        <v>8</v>
      </c>
      <c r="B9" s="126" t="s">
        <v>700</v>
      </c>
      <c r="C9" s="126" t="s">
        <v>189</v>
      </c>
      <c r="D9" s="126" t="s">
        <v>726</v>
      </c>
      <c r="E9" s="126" t="s">
        <v>727</v>
      </c>
      <c r="F9" s="126" t="s">
        <v>728</v>
      </c>
      <c r="G9" s="126" t="s">
        <v>729</v>
      </c>
      <c r="J9" s="126" t="s">
        <v>316</v>
      </c>
    </row>
    <row r="10" spans="1:10" x14ac:dyDescent="0.15">
      <c r="A10" s="126">
        <v>9</v>
      </c>
      <c r="B10" s="126" t="s">
        <v>700</v>
      </c>
      <c r="C10" s="126" t="s">
        <v>189</v>
      </c>
      <c r="D10" s="126" t="s">
        <v>730</v>
      </c>
      <c r="E10" s="126" t="s">
        <v>731</v>
      </c>
      <c r="F10" s="126" t="s">
        <v>732</v>
      </c>
      <c r="G10" s="126" t="s">
        <v>712</v>
      </c>
      <c r="H10" s="126" t="s">
        <v>733</v>
      </c>
      <c r="J10" s="126" t="s">
        <v>316</v>
      </c>
    </row>
    <row r="11" spans="1:10" x14ac:dyDescent="0.15">
      <c r="A11" s="126">
        <v>10</v>
      </c>
      <c r="B11" s="126" t="s">
        <v>700</v>
      </c>
      <c r="C11" s="126" t="s">
        <v>189</v>
      </c>
      <c r="D11" s="126" t="s">
        <v>734</v>
      </c>
      <c r="E11" s="126" t="s">
        <v>735</v>
      </c>
      <c r="F11" s="126" t="s">
        <v>736</v>
      </c>
      <c r="G11" s="126" t="s">
        <v>712</v>
      </c>
      <c r="H11" s="126" t="s">
        <v>737</v>
      </c>
      <c r="J11" s="126" t="s">
        <v>316</v>
      </c>
    </row>
    <row r="12" spans="1:10" x14ac:dyDescent="0.15">
      <c r="A12" s="126">
        <v>11</v>
      </c>
      <c r="B12" s="126" t="s">
        <v>700</v>
      </c>
      <c r="C12" s="126" t="s">
        <v>189</v>
      </c>
      <c r="D12" s="126" t="s">
        <v>738</v>
      </c>
      <c r="E12" s="126" t="s">
        <v>739</v>
      </c>
      <c r="F12" s="126" t="s">
        <v>740</v>
      </c>
      <c r="G12" s="126" t="s">
        <v>708</v>
      </c>
      <c r="J12" s="126" t="s">
        <v>316</v>
      </c>
    </row>
    <row r="13" spans="1:10" x14ac:dyDescent="0.15">
      <c r="A13" s="126">
        <v>12</v>
      </c>
      <c r="B13" s="126" t="s">
        <v>700</v>
      </c>
      <c r="C13" s="126" t="s">
        <v>189</v>
      </c>
      <c r="D13" s="126" t="s">
        <v>741</v>
      </c>
      <c r="E13" s="126" t="s">
        <v>742</v>
      </c>
      <c r="F13" s="126" t="s">
        <v>743</v>
      </c>
      <c r="G13" s="126" t="s">
        <v>744</v>
      </c>
      <c r="J13" s="126" t="s">
        <v>316</v>
      </c>
    </row>
    <row r="14" spans="1:10" x14ac:dyDescent="0.15">
      <c r="A14" s="126">
        <v>13</v>
      </c>
      <c r="B14" s="126" t="s">
        <v>700</v>
      </c>
      <c r="C14" s="126" t="s">
        <v>189</v>
      </c>
      <c r="D14" s="126" t="s">
        <v>745</v>
      </c>
      <c r="E14" s="126" t="s">
        <v>746</v>
      </c>
      <c r="F14" s="126" t="s">
        <v>747</v>
      </c>
      <c r="G14" s="126" t="s">
        <v>712</v>
      </c>
      <c r="H14" s="126" t="s">
        <v>748</v>
      </c>
      <c r="J14" s="126" t="s">
        <v>316</v>
      </c>
    </row>
    <row r="15" spans="1:10" x14ac:dyDescent="0.15">
      <c r="A15" s="126">
        <v>14</v>
      </c>
      <c r="B15" s="126" t="s">
        <v>700</v>
      </c>
      <c r="C15" s="126" t="s">
        <v>189</v>
      </c>
      <c r="D15" s="126" t="s">
        <v>749</v>
      </c>
      <c r="E15" s="126" t="s">
        <v>750</v>
      </c>
      <c r="F15" s="126" t="s">
        <v>751</v>
      </c>
      <c r="G15" s="126" t="s">
        <v>752</v>
      </c>
      <c r="J15" s="126" t="s">
        <v>316</v>
      </c>
    </row>
    <row r="16" spans="1:10" x14ac:dyDescent="0.15">
      <c r="A16" s="126">
        <v>15</v>
      </c>
      <c r="B16" s="126" t="s">
        <v>700</v>
      </c>
      <c r="C16" s="126" t="s">
        <v>189</v>
      </c>
      <c r="D16" s="126" t="s">
        <v>753</v>
      </c>
      <c r="E16" s="126" t="s">
        <v>754</v>
      </c>
      <c r="F16" s="126" t="s">
        <v>755</v>
      </c>
      <c r="G16" s="126" t="s">
        <v>712</v>
      </c>
      <c r="J16" s="126" t="s">
        <v>316</v>
      </c>
    </row>
    <row r="17" spans="1:10" x14ac:dyDescent="0.15">
      <c r="A17" s="126">
        <v>16</v>
      </c>
      <c r="B17" s="126" t="s">
        <v>700</v>
      </c>
      <c r="C17" s="126" t="s">
        <v>189</v>
      </c>
      <c r="D17" s="126" t="s">
        <v>756</v>
      </c>
      <c r="E17" s="126" t="s">
        <v>757</v>
      </c>
      <c r="F17" s="126" t="s">
        <v>758</v>
      </c>
      <c r="G17" s="126" t="s">
        <v>704</v>
      </c>
      <c r="J17" s="126" t="s">
        <v>316</v>
      </c>
    </row>
    <row r="18" spans="1:10" x14ac:dyDescent="0.15">
      <c r="A18" s="126">
        <v>17</v>
      </c>
      <c r="B18" s="126" t="s">
        <v>700</v>
      </c>
      <c r="C18" s="126" t="s">
        <v>189</v>
      </c>
      <c r="D18" s="126" t="s">
        <v>759</v>
      </c>
      <c r="E18" s="126" t="s">
        <v>760</v>
      </c>
      <c r="F18" s="126" t="s">
        <v>761</v>
      </c>
      <c r="G18" s="126" t="s">
        <v>669</v>
      </c>
      <c r="J18" s="126" t="s">
        <v>316</v>
      </c>
    </row>
    <row r="19" spans="1:10" x14ac:dyDescent="0.15">
      <c r="A19" s="126">
        <v>18</v>
      </c>
      <c r="B19" s="126" t="s">
        <v>700</v>
      </c>
      <c r="C19" s="126" t="s">
        <v>189</v>
      </c>
      <c r="D19" s="126" t="s">
        <v>762</v>
      </c>
      <c r="E19" s="126" t="s">
        <v>763</v>
      </c>
      <c r="F19" s="126" t="s">
        <v>764</v>
      </c>
      <c r="G19" s="126" t="s">
        <v>669</v>
      </c>
      <c r="J19" s="126" t="s">
        <v>316</v>
      </c>
    </row>
    <row r="20" spans="1:10" x14ac:dyDescent="0.15">
      <c r="A20" s="126">
        <v>19</v>
      </c>
      <c r="B20" s="126" t="s">
        <v>700</v>
      </c>
      <c r="C20" s="126" t="s">
        <v>189</v>
      </c>
      <c r="D20" s="126" t="s">
        <v>765</v>
      </c>
      <c r="E20" s="126" t="s">
        <v>766</v>
      </c>
      <c r="F20" s="126" t="s">
        <v>767</v>
      </c>
      <c r="G20" s="126" t="s">
        <v>768</v>
      </c>
      <c r="J20" s="126" t="s">
        <v>316</v>
      </c>
    </row>
    <row r="21" spans="1:10" x14ac:dyDescent="0.15">
      <c r="A21" s="126">
        <v>20</v>
      </c>
      <c r="B21" s="126" t="s">
        <v>700</v>
      </c>
      <c r="C21" s="126" t="s">
        <v>189</v>
      </c>
      <c r="D21" s="126" t="s">
        <v>769</v>
      </c>
      <c r="E21" s="126" t="s">
        <v>770</v>
      </c>
      <c r="F21" s="126" t="s">
        <v>771</v>
      </c>
      <c r="G21" s="126" t="s">
        <v>712</v>
      </c>
      <c r="J21" s="126" t="s">
        <v>316</v>
      </c>
    </row>
    <row r="22" spans="1:10" x14ac:dyDescent="0.15">
      <c r="A22" s="126">
        <v>21</v>
      </c>
      <c r="B22" s="126" t="s">
        <v>700</v>
      </c>
      <c r="C22" s="126" t="s">
        <v>189</v>
      </c>
      <c r="D22" s="126" t="s">
        <v>772</v>
      </c>
      <c r="E22" s="126" t="s">
        <v>773</v>
      </c>
      <c r="F22" s="126" t="s">
        <v>774</v>
      </c>
      <c r="G22" s="126" t="s">
        <v>744</v>
      </c>
      <c r="J22" s="126" t="s">
        <v>316</v>
      </c>
    </row>
    <row r="23" spans="1:10" x14ac:dyDescent="0.15">
      <c r="A23" s="126">
        <v>22</v>
      </c>
      <c r="B23" s="126" t="s">
        <v>700</v>
      </c>
      <c r="C23" s="126" t="s">
        <v>189</v>
      </c>
      <c r="D23" s="126" t="s">
        <v>775</v>
      </c>
      <c r="E23" s="126" t="s">
        <v>776</v>
      </c>
      <c r="F23" s="126" t="s">
        <v>777</v>
      </c>
      <c r="G23" s="126" t="s">
        <v>778</v>
      </c>
      <c r="J23" s="126" t="s">
        <v>316</v>
      </c>
    </row>
    <row r="24" spans="1:10" x14ac:dyDescent="0.15">
      <c r="A24" s="126">
        <v>23</v>
      </c>
      <c r="B24" s="126" t="s">
        <v>700</v>
      </c>
      <c r="C24" s="126" t="s">
        <v>189</v>
      </c>
      <c r="D24" s="126" t="s">
        <v>779</v>
      </c>
      <c r="E24" s="126" t="s">
        <v>780</v>
      </c>
      <c r="F24" s="126" t="s">
        <v>781</v>
      </c>
      <c r="G24" s="126" t="s">
        <v>782</v>
      </c>
      <c r="J24" s="126" t="s">
        <v>316</v>
      </c>
    </row>
    <row r="25" spans="1:10" x14ac:dyDescent="0.15">
      <c r="A25" s="126">
        <v>24</v>
      </c>
      <c r="B25" s="126" t="s">
        <v>700</v>
      </c>
      <c r="C25" s="126" t="s">
        <v>189</v>
      </c>
      <c r="D25" s="126" t="s">
        <v>783</v>
      </c>
      <c r="E25" s="126" t="s">
        <v>784</v>
      </c>
      <c r="F25" s="126" t="s">
        <v>785</v>
      </c>
      <c r="G25" s="126" t="s">
        <v>778</v>
      </c>
      <c r="J25" s="126" t="s">
        <v>316</v>
      </c>
    </row>
    <row r="26" spans="1:10" x14ac:dyDescent="0.15">
      <c r="A26" s="126">
        <v>25</v>
      </c>
      <c r="B26" s="126" t="s">
        <v>700</v>
      </c>
      <c r="C26" s="126" t="s">
        <v>189</v>
      </c>
      <c r="D26" s="126" t="s">
        <v>786</v>
      </c>
      <c r="E26" s="126" t="s">
        <v>787</v>
      </c>
      <c r="F26" s="126" t="s">
        <v>788</v>
      </c>
      <c r="G26" s="126" t="s">
        <v>744</v>
      </c>
      <c r="J26" s="126" t="s">
        <v>316</v>
      </c>
    </row>
    <row r="27" spans="1:10" x14ac:dyDescent="0.15">
      <c r="A27" s="126">
        <v>26</v>
      </c>
      <c r="B27" s="126" t="s">
        <v>700</v>
      </c>
      <c r="C27" s="126" t="s">
        <v>189</v>
      </c>
      <c r="D27" s="126" t="s">
        <v>789</v>
      </c>
      <c r="E27" s="126" t="s">
        <v>790</v>
      </c>
      <c r="F27" s="126" t="s">
        <v>791</v>
      </c>
      <c r="G27" s="126" t="s">
        <v>792</v>
      </c>
      <c r="J27" s="126" t="s">
        <v>316</v>
      </c>
    </row>
    <row r="28" spans="1:10" x14ac:dyDescent="0.15">
      <c r="A28" s="126">
        <v>27</v>
      </c>
      <c r="B28" s="126" t="s">
        <v>700</v>
      </c>
      <c r="C28" s="126" t="s">
        <v>189</v>
      </c>
      <c r="D28" s="126" t="s">
        <v>793</v>
      </c>
      <c r="E28" s="126" t="s">
        <v>794</v>
      </c>
      <c r="F28" s="126" t="s">
        <v>795</v>
      </c>
      <c r="G28" s="126" t="s">
        <v>712</v>
      </c>
      <c r="J28" s="126" t="s">
        <v>316</v>
      </c>
    </row>
    <row r="29" spans="1:10" x14ac:dyDescent="0.15">
      <c r="A29" s="126">
        <v>28</v>
      </c>
      <c r="B29" s="126" t="s">
        <v>700</v>
      </c>
      <c r="C29" s="126" t="s">
        <v>189</v>
      </c>
      <c r="D29" s="126" t="s">
        <v>796</v>
      </c>
      <c r="E29" s="126" t="s">
        <v>797</v>
      </c>
      <c r="F29" s="126" t="s">
        <v>798</v>
      </c>
      <c r="G29" s="126" t="s">
        <v>799</v>
      </c>
      <c r="J29" s="126" t="s">
        <v>316</v>
      </c>
    </row>
    <row r="30" spans="1:10" x14ac:dyDescent="0.15">
      <c r="A30" s="126">
        <v>29</v>
      </c>
      <c r="B30" s="126" t="s">
        <v>700</v>
      </c>
      <c r="C30" s="126" t="s">
        <v>189</v>
      </c>
      <c r="D30" s="126" t="s">
        <v>800</v>
      </c>
      <c r="E30" s="126" t="s">
        <v>801</v>
      </c>
      <c r="F30" s="126" t="s">
        <v>802</v>
      </c>
      <c r="G30" s="126" t="s">
        <v>712</v>
      </c>
      <c r="H30" s="126" t="s">
        <v>803</v>
      </c>
      <c r="J30" s="126" t="s">
        <v>316</v>
      </c>
    </row>
    <row r="31" spans="1:10" x14ac:dyDescent="0.15">
      <c r="A31" s="126">
        <v>30</v>
      </c>
      <c r="B31" s="126" t="s">
        <v>700</v>
      </c>
      <c r="C31" s="126" t="s">
        <v>189</v>
      </c>
      <c r="D31" s="126" t="s">
        <v>804</v>
      </c>
      <c r="E31" s="126" t="s">
        <v>805</v>
      </c>
      <c r="F31" s="126" t="s">
        <v>806</v>
      </c>
      <c r="G31" s="126" t="s">
        <v>752</v>
      </c>
      <c r="J31" s="126" t="s">
        <v>316</v>
      </c>
    </row>
    <row r="32" spans="1:10" x14ac:dyDescent="0.15">
      <c r="A32" s="126">
        <v>31</v>
      </c>
      <c r="B32" s="126" t="s">
        <v>700</v>
      </c>
      <c r="C32" s="126" t="s">
        <v>189</v>
      </c>
      <c r="D32" s="126" t="s">
        <v>807</v>
      </c>
      <c r="E32" s="126" t="s">
        <v>808</v>
      </c>
      <c r="F32" s="126" t="s">
        <v>809</v>
      </c>
      <c r="G32" s="126" t="s">
        <v>708</v>
      </c>
      <c r="J32" s="126" t="s">
        <v>316</v>
      </c>
    </row>
    <row r="33" spans="1:10" x14ac:dyDescent="0.15">
      <c r="A33" s="126">
        <v>32</v>
      </c>
      <c r="B33" s="126" t="s">
        <v>700</v>
      </c>
      <c r="C33" s="126" t="s">
        <v>189</v>
      </c>
      <c r="D33" s="126" t="s">
        <v>810</v>
      </c>
      <c r="E33" s="126" t="s">
        <v>811</v>
      </c>
      <c r="F33" s="126" t="s">
        <v>812</v>
      </c>
      <c r="G33" s="126" t="s">
        <v>712</v>
      </c>
      <c r="J33" s="126" t="s">
        <v>316</v>
      </c>
    </row>
    <row r="34" spans="1:10" x14ac:dyDescent="0.15">
      <c r="A34" s="126">
        <v>33</v>
      </c>
      <c r="B34" s="126" t="s">
        <v>700</v>
      </c>
      <c r="C34" s="126" t="s">
        <v>189</v>
      </c>
      <c r="D34" s="126" t="s">
        <v>813</v>
      </c>
      <c r="E34" s="126" t="s">
        <v>814</v>
      </c>
      <c r="F34" s="126" t="s">
        <v>815</v>
      </c>
      <c r="G34" s="126" t="s">
        <v>744</v>
      </c>
      <c r="J34" s="126" t="s">
        <v>316</v>
      </c>
    </row>
    <row r="35" spans="1:10" x14ac:dyDescent="0.15">
      <c r="A35" s="126">
        <v>34</v>
      </c>
      <c r="B35" s="126" t="s">
        <v>700</v>
      </c>
      <c r="C35" s="126" t="s">
        <v>189</v>
      </c>
      <c r="D35" s="126" t="s">
        <v>816</v>
      </c>
      <c r="E35" s="126" t="s">
        <v>817</v>
      </c>
      <c r="F35" s="126" t="s">
        <v>818</v>
      </c>
      <c r="G35" s="126" t="s">
        <v>819</v>
      </c>
      <c r="J35" s="126" t="s">
        <v>316</v>
      </c>
    </row>
    <row r="36" spans="1:10" x14ac:dyDescent="0.15">
      <c r="A36" s="126">
        <v>35</v>
      </c>
      <c r="B36" s="126" t="s">
        <v>700</v>
      </c>
      <c r="C36" s="126" t="s">
        <v>189</v>
      </c>
      <c r="D36" s="126" t="s">
        <v>820</v>
      </c>
      <c r="E36" s="126" t="s">
        <v>821</v>
      </c>
      <c r="F36" s="126" t="s">
        <v>822</v>
      </c>
      <c r="G36" s="126" t="s">
        <v>752</v>
      </c>
      <c r="J36" s="126" t="s">
        <v>316</v>
      </c>
    </row>
    <row r="37" spans="1:10" x14ac:dyDescent="0.15">
      <c r="A37" s="126">
        <v>36</v>
      </c>
      <c r="B37" s="126" t="s">
        <v>700</v>
      </c>
      <c r="C37" s="126" t="s">
        <v>189</v>
      </c>
      <c r="D37" s="126" t="s">
        <v>823</v>
      </c>
      <c r="E37" s="126" t="s">
        <v>824</v>
      </c>
      <c r="F37" s="126" t="s">
        <v>825</v>
      </c>
      <c r="G37" s="126" t="s">
        <v>712</v>
      </c>
      <c r="J37" s="126" t="s">
        <v>316</v>
      </c>
    </row>
    <row r="38" spans="1:10" x14ac:dyDescent="0.15">
      <c r="A38" s="126">
        <v>37</v>
      </c>
      <c r="B38" s="126" t="s">
        <v>700</v>
      </c>
      <c r="C38" s="126" t="s">
        <v>189</v>
      </c>
      <c r="D38" s="126" t="s">
        <v>826</v>
      </c>
      <c r="E38" s="126" t="s">
        <v>827</v>
      </c>
      <c r="F38" s="126" t="s">
        <v>828</v>
      </c>
      <c r="G38" s="126" t="s">
        <v>829</v>
      </c>
      <c r="J38" s="126" t="s">
        <v>316</v>
      </c>
    </row>
    <row r="39" spans="1:10" x14ac:dyDescent="0.15">
      <c r="A39" s="126">
        <v>38</v>
      </c>
      <c r="B39" s="126" t="s">
        <v>700</v>
      </c>
      <c r="C39" s="126" t="s">
        <v>189</v>
      </c>
      <c r="D39" s="126" t="s">
        <v>830</v>
      </c>
      <c r="E39" s="126" t="s">
        <v>831</v>
      </c>
      <c r="F39" s="126" t="s">
        <v>832</v>
      </c>
      <c r="G39" s="126" t="s">
        <v>819</v>
      </c>
      <c r="J39" s="126" t="s">
        <v>316</v>
      </c>
    </row>
    <row r="40" spans="1:10" x14ac:dyDescent="0.15">
      <c r="A40" s="126">
        <v>39</v>
      </c>
      <c r="B40" s="126" t="s">
        <v>700</v>
      </c>
      <c r="C40" s="126" t="s">
        <v>189</v>
      </c>
      <c r="D40" s="126" t="s">
        <v>833</v>
      </c>
      <c r="E40" s="126" t="s">
        <v>834</v>
      </c>
      <c r="F40" s="126" t="s">
        <v>835</v>
      </c>
      <c r="G40" s="126" t="s">
        <v>744</v>
      </c>
      <c r="J40" s="126" t="s">
        <v>316</v>
      </c>
    </row>
    <row r="41" spans="1:10" x14ac:dyDescent="0.15">
      <c r="A41" s="126">
        <v>40</v>
      </c>
      <c r="B41" s="126" t="s">
        <v>700</v>
      </c>
      <c r="C41" s="126" t="s">
        <v>189</v>
      </c>
      <c r="D41" s="126" t="s">
        <v>836</v>
      </c>
      <c r="E41" s="126" t="s">
        <v>837</v>
      </c>
      <c r="F41" s="126" t="s">
        <v>838</v>
      </c>
      <c r="G41" s="126" t="s">
        <v>712</v>
      </c>
      <c r="J41" s="126" t="s">
        <v>316</v>
      </c>
    </row>
    <row r="42" spans="1:10" x14ac:dyDescent="0.15">
      <c r="A42" s="126">
        <v>41</v>
      </c>
      <c r="B42" s="126" t="s">
        <v>700</v>
      </c>
      <c r="C42" s="126" t="s">
        <v>189</v>
      </c>
      <c r="D42" s="126" t="s">
        <v>839</v>
      </c>
      <c r="E42" s="126" t="s">
        <v>840</v>
      </c>
      <c r="F42" s="126" t="s">
        <v>841</v>
      </c>
      <c r="G42" s="126" t="s">
        <v>712</v>
      </c>
      <c r="J42" s="126" t="s">
        <v>316</v>
      </c>
    </row>
    <row r="43" spans="1:10" x14ac:dyDescent="0.15">
      <c r="A43" s="126">
        <v>42</v>
      </c>
      <c r="B43" s="126" t="s">
        <v>700</v>
      </c>
      <c r="C43" s="126" t="s">
        <v>189</v>
      </c>
      <c r="D43" s="126" t="s">
        <v>842</v>
      </c>
      <c r="E43" s="126" t="s">
        <v>843</v>
      </c>
      <c r="F43" s="126" t="s">
        <v>844</v>
      </c>
      <c r="G43" s="126" t="s">
        <v>819</v>
      </c>
      <c r="J43" s="126" t="s">
        <v>316</v>
      </c>
    </row>
    <row r="44" spans="1:10" x14ac:dyDescent="0.15">
      <c r="A44" s="126">
        <v>43</v>
      </c>
      <c r="B44" s="126" t="s">
        <v>700</v>
      </c>
      <c r="C44" s="126" t="s">
        <v>189</v>
      </c>
      <c r="D44" s="126" t="s">
        <v>845</v>
      </c>
      <c r="E44" s="126" t="s">
        <v>846</v>
      </c>
      <c r="F44" s="126" t="s">
        <v>847</v>
      </c>
      <c r="G44" s="126" t="s">
        <v>848</v>
      </c>
      <c r="J44" s="126" t="s">
        <v>316</v>
      </c>
    </row>
    <row r="45" spans="1:10" x14ac:dyDescent="0.15">
      <c r="A45" s="126">
        <v>44</v>
      </c>
      <c r="B45" s="126" t="s">
        <v>700</v>
      </c>
      <c r="C45" s="126" t="s">
        <v>189</v>
      </c>
      <c r="D45" s="126" t="s">
        <v>849</v>
      </c>
      <c r="E45" s="126" t="s">
        <v>850</v>
      </c>
      <c r="F45" s="126" t="s">
        <v>851</v>
      </c>
      <c r="G45" s="126" t="s">
        <v>819</v>
      </c>
      <c r="J45" s="126" t="s">
        <v>316</v>
      </c>
    </row>
    <row r="46" spans="1:10" x14ac:dyDescent="0.15">
      <c r="A46" s="126">
        <v>45</v>
      </c>
      <c r="B46" s="126" t="s">
        <v>700</v>
      </c>
      <c r="C46" s="126" t="s">
        <v>189</v>
      </c>
      <c r="D46" s="126" t="s">
        <v>852</v>
      </c>
      <c r="E46" s="126" t="s">
        <v>853</v>
      </c>
      <c r="F46" s="126" t="s">
        <v>854</v>
      </c>
      <c r="G46" s="126" t="s">
        <v>712</v>
      </c>
      <c r="J46" s="126" t="s">
        <v>316</v>
      </c>
    </row>
    <row r="47" spans="1:10" x14ac:dyDescent="0.15">
      <c r="A47" s="126">
        <v>46</v>
      </c>
      <c r="B47" s="126" t="s">
        <v>700</v>
      </c>
      <c r="C47" s="126" t="s">
        <v>189</v>
      </c>
      <c r="D47" s="126" t="s">
        <v>855</v>
      </c>
      <c r="E47" s="126" t="s">
        <v>856</v>
      </c>
      <c r="F47" s="126" t="s">
        <v>857</v>
      </c>
      <c r="G47" s="126" t="s">
        <v>819</v>
      </c>
      <c r="J47" s="126" t="s">
        <v>316</v>
      </c>
    </row>
    <row r="48" spans="1:10" x14ac:dyDescent="0.15">
      <c r="A48" s="126">
        <v>47</v>
      </c>
      <c r="B48" s="126" t="s">
        <v>700</v>
      </c>
      <c r="C48" s="126" t="s">
        <v>189</v>
      </c>
      <c r="D48" s="126" t="s">
        <v>858</v>
      </c>
      <c r="E48" s="126" t="s">
        <v>859</v>
      </c>
      <c r="F48" s="126" t="s">
        <v>860</v>
      </c>
      <c r="G48" s="126" t="s">
        <v>861</v>
      </c>
      <c r="J48" s="126" t="s">
        <v>316</v>
      </c>
    </row>
    <row r="49" spans="1:10" x14ac:dyDescent="0.15">
      <c r="A49" s="126">
        <v>48</v>
      </c>
      <c r="B49" s="126" t="s">
        <v>700</v>
      </c>
      <c r="C49" s="126" t="s">
        <v>189</v>
      </c>
      <c r="D49" s="126" t="s">
        <v>862</v>
      </c>
      <c r="E49" s="126" t="s">
        <v>863</v>
      </c>
      <c r="F49" s="126" t="s">
        <v>864</v>
      </c>
      <c r="G49" s="126" t="s">
        <v>865</v>
      </c>
      <c r="J49" s="126" t="s">
        <v>316</v>
      </c>
    </row>
    <row r="50" spans="1:10" x14ac:dyDescent="0.15">
      <c r="A50" s="126">
        <v>49</v>
      </c>
      <c r="B50" s="126" t="s">
        <v>700</v>
      </c>
      <c r="C50" s="126" t="s">
        <v>189</v>
      </c>
      <c r="D50" s="126" t="s">
        <v>866</v>
      </c>
      <c r="E50" s="126" t="s">
        <v>867</v>
      </c>
      <c r="F50" s="126" t="s">
        <v>868</v>
      </c>
      <c r="G50" s="126" t="s">
        <v>744</v>
      </c>
      <c r="J50" s="126" t="s">
        <v>316</v>
      </c>
    </row>
    <row r="51" spans="1:10" x14ac:dyDescent="0.15">
      <c r="A51" s="126">
        <v>50</v>
      </c>
      <c r="B51" s="126" t="s">
        <v>700</v>
      </c>
      <c r="C51" s="126" t="s">
        <v>189</v>
      </c>
      <c r="D51" s="126" t="s">
        <v>869</v>
      </c>
      <c r="E51" s="126" t="s">
        <v>870</v>
      </c>
      <c r="F51" s="126" t="s">
        <v>871</v>
      </c>
      <c r="G51" s="126" t="s">
        <v>782</v>
      </c>
      <c r="J51" s="126" t="s">
        <v>316</v>
      </c>
    </row>
    <row r="52" spans="1:10" x14ac:dyDescent="0.15">
      <c r="A52" s="126">
        <v>51</v>
      </c>
      <c r="B52" s="126" t="s">
        <v>700</v>
      </c>
      <c r="C52" s="126" t="s">
        <v>189</v>
      </c>
      <c r="D52" s="126" t="s">
        <v>872</v>
      </c>
      <c r="E52" s="126" t="s">
        <v>873</v>
      </c>
      <c r="F52" s="126" t="s">
        <v>874</v>
      </c>
      <c r="G52" s="126" t="s">
        <v>875</v>
      </c>
      <c r="H52" s="126" t="s">
        <v>876</v>
      </c>
      <c r="J52" s="126" t="s">
        <v>316</v>
      </c>
    </row>
    <row r="53" spans="1:10" x14ac:dyDescent="0.15">
      <c r="A53" s="126">
        <v>52</v>
      </c>
      <c r="B53" s="126" t="s">
        <v>700</v>
      </c>
      <c r="C53" s="126" t="s">
        <v>189</v>
      </c>
      <c r="D53" s="126" t="s">
        <v>877</v>
      </c>
      <c r="E53" s="126" t="s">
        <v>878</v>
      </c>
      <c r="F53" s="126" t="s">
        <v>879</v>
      </c>
      <c r="G53" s="126" t="s">
        <v>782</v>
      </c>
      <c r="J53" s="126" t="s">
        <v>316</v>
      </c>
    </row>
    <row r="54" spans="1:10" x14ac:dyDescent="0.15">
      <c r="A54" s="126">
        <v>53</v>
      </c>
      <c r="B54" s="126" t="s">
        <v>700</v>
      </c>
      <c r="C54" s="126" t="s">
        <v>189</v>
      </c>
      <c r="D54" s="126" t="s">
        <v>880</v>
      </c>
      <c r="E54" s="126" t="s">
        <v>881</v>
      </c>
      <c r="F54" s="126" t="s">
        <v>882</v>
      </c>
      <c r="G54" s="126" t="s">
        <v>708</v>
      </c>
      <c r="J54" s="126" t="s">
        <v>316</v>
      </c>
    </row>
    <row r="55" spans="1:10" x14ac:dyDescent="0.15">
      <c r="A55" s="126">
        <v>54</v>
      </c>
      <c r="B55" s="126" t="s">
        <v>700</v>
      </c>
      <c r="C55" s="126" t="s">
        <v>189</v>
      </c>
      <c r="D55" s="126" t="s">
        <v>883</v>
      </c>
      <c r="E55" s="126" t="s">
        <v>884</v>
      </c>
      <c r="F55" s="126" t="s">
        <v>885</v>
      </c>
      <c r="G55" s="126" t="s">
        <v>886</v>
      </c>
      <c r="J55" s="126" t="s">
        <v>316</v>
      </c>
    </row>
    <row r="56" spans="1:10" x14ac:dyDescent="0.15">
      <c r="A56" s="126">
        <v>55</v>
      </c>
      <c r="B56" s="126" t="s">
        <v>700</v>
      </c>
      <c r="C56" s="126" t="s">
        <v>189</v>
      </c>
      <c r="D56" s="126" t="s">
        <v>887</v>
      </c>
      <c r="E56" s="126" t="s">
        <v>888</v>
      </c>
      <c r="F56" s="126" t="s">
        <v>889</v>
      </c>
      <c r="G56" s="126" t="s">
        <v>712</v>
      </c>
      <c r="J56" s="126" t="s">
        <v>316</v>
      </c>
    </row>
    <row r="57" spans="1:10" x14ac:dyDescent="0.15">
      <c r="A57" s="126">
        <v>56</v>
      </c>
      <c r="B57" s="126" t="s">
        <v>700</v>
      </c>
      <c r="C57" s="126" t="s">
        <v>189</v>
      </c>
      <c r="D57" s="126" t="s">
        <v>890</v>
      </c>
      <c r="E57" s="126" t="s">
        <v>891</v>
      </c>
      <c r="F57" s="126" t="s">
        <v>892</v>
      </c>
      <c r="G57" s="126" t="s">
        <v>752</v>
      </c>
      <c r="J57" s="126" t="s">
        <v>316</v>
      </c>
    </row>
    <row r="58" spans="1:10" x14ac:dyDescent="0.15">
      <c r="A58" s="126">
        <v>57</v>
      </c>
      <c r="B58" s="126" t="s">
        <v>700</v>
      </c>
      <c r="C58" s="126" t="s">
        <v>189</v>
      </c>
      <c r="D58" s="126" t="s">
        <v>893</v>
      </c>
      <c r="E58" s="126" t="s">
        <v>894</v>
      </c>
      <c r="F58" s="126" t="s">
        <v>895</v>
      </c>
      <c r="G58" s="126" t="s">
        <v>712</v>
      </c>
      <c r="J58" s="126" t="s">
        <v>316</v>
      </c>
    </row>
    <row r="59" spans="1:10" x14ac:dyDescent="0.15">
      <c r="A59" s="126">
        <v>58</v>
      </c>
      <c r="B59" s="126" t="s">
        <v>700</v>
      </c>
      <c r="C59" s="126" t="s">
        <v>189</v>
      </c>
      <c r="D59" s="126" t="s">
        <v>896</v>
      </c>
      <c r="E59" s="126" t="s">
        <v>897</v>
      </c>
      <c r="F59" s="126" t="s">
        <v>898</v>
      </c>
      <c r="G59" s="126" t="s">
        <v>712</v>
      </c>
      <c r="J59" s="126" t="s">
        <v>316</v>
      </c>
    </row>
    <row r="60" spans="1:10" x14ac:dyDescent="0.15">
      <c r="A60" s="126">
        <v>59</v>
      </c>
      <c r="B60" s="126" t="s">
        <v>700</v>
      </c>
      <c r="C60" s="126" t="s">
        <v>189</v>
      </c>
      <c r="D60" s="126" t="s">
        <v>899</v>
      </c>
      <c r="E60" s="126" t="s">
        <v>900</v>
      </c>
      <c r="F60" s="126" t="s">
        <v>901</v>
      </c>
      <c r="G60" s="126" t="s">
        <v>744</v>
      </c>
      <c r="J60" s="126" t="s">
        <v>316</v>
      </c>
    </row>
    <row r="61" spans="1:10" x14ac:dyDescent="0.15">
      <c r="A61" s="126">
        <v>60</v>
      </c>
      <c r="B61" s="126" t="s">
        <v>700</v>
      </c>
      <c r="C61" s="126" t="s">
        <v>189</v>
      </c>
      <c r="D61" s="126" t="s">
        <v>902</v>
      </c>
      <c r="E61" s="126" t="s">
        <v>903</v>
      </c>
      <c r="F61" s="126" t="s">
        <v>904</v>
      </c>
      <c r="G61" s="126" t="s">
        <v>752</v>
      </c>
      <c r="J61" s="126" t="s">
        <v>316</v>
      </c>
    </row>
    <row r="62" spans="1:10" x14ac:dyDescent="0.15">
      <c r="A62" s="126">
        <v>61</v>
      </c>
      <c r="B62" s="126" t="s">
        <v>700</v>
      </c>
      <c r="C62" s="126" t="s">
        <v>189</v>
      </c>
      <c r="D62" s="126" t="s">
        <v>905</v>
      </c>
      <c r="E62" s="126" t="s">
        <v>906</v>
      </c>
      <c r="F62" s="126" t="s">
        <v>907</v>
      </c>
      <c r="G62" s="126" t="s">
        <v>819</v>
      </c>
      <c r="J62" s="126" t="s">
        <v>316</v>
      </c>
    </row>
    <row r="63" spans="1:10" x14ac:dyDescent="0.15">
      <c r="A63" s="126">
        <v>62</v>
      </c>
      <c r="B63" s="126" t="s">
        <v>700</v>
      </c>
      <c r="C63" s="126" t="s">
        <v>189</v>
      </c>
      <c r="D63" s="126" t="s">
        <v>908</v>
      </c>
      <c r="E63" s="126" t="s">
        <v>909</v>
      </c>
      <c r="F63" s="126" t="s">
        <v>910</v>
      </c>
      <c r="G63" s="126" t="s">
        <v>712</v>
      </c>
      <c r="J63" s="126" t="s">
        <v>316</v>
      </c>
    </row>
    <row r="64" spans="1:10" x14ac:dyDescent="0.15">
      <c r="A64" s="126">
        <v>63</v>
      </c>
      <c r="B64" s="126" t="s">
        <v>700</v>
      </c>
      <c r="C64" s="126" t="s">
        <v>189</v>
      </c>
      <c r="D64" s="126" t="s">
        <v>911</v>
      </c>
      <c r="E64" s="126" t="s">
        <v>912</v>
      </c>
      <c r="F64" s="126" t="s">
        <v>913</v>
      </c>
      <c r="G64" s="126" t="s">
        <v>875</v>
      </c>
      <c r="J64" s="126" t="s">
        <v>316</v>
      </c>
    </row>
    <row r="65" spans="1:10" x14ac:dyDescent="0.15">
      <c r="A65" s="126">
        <v>64</v>
      </c>
      <c r="B65" s="126" t="s">
        <v>700</v>
      </c>
      <c r="C65" s="126" t="s">
        <v>189</v>
      </c>
      <c r="D65" s="126" t="s">
        <v>914</v>
      </c>
      <c r="E65" s="126" t="s">
        <v>915</v>
      </c>
      <c r="F65" s="126" t="s">
        <v>916</v>
      </c>
      <c r="G65" s="126" t="s">
        <v>708</v>
      </c>
      <c r="J65" s="126" t="s">
        <v>316</v>
      </c>
    </row>
    <row r="66" spans="1:10" x14ac:dyDescent="0.15">
      <c r="A66" s="126">
        <v>65</v>
      </c>
      <c r="B66" s="126" t="s">
        <v>700</v>
      </c>
      <c r="C66" s="126" t="s">
        <v>189</v>
      </c>
      <c r="D66" s="126" t="s">
        <v>917</v>
      </c>
      <c r="E66" s="126" t="s">
        <v>918</v>
      </c>
      <c r="F66" s="126" t="s">
        <v>919</v>
      </c>
      <c r="G66" s="126" t="s">
        <v>865</v>
      </c>
      <c r="J66" s="126" t="s">
        <v>316</v>
      </c>
    </row>
    <row r="67" spans="1:10" x14ac:dyDescent="0.15">
      <c r="A67" s="126">
        <v>66</v>
      </c>
      <c r="B67" s="126" t="s">
        <v>700</v>
      </c>
      <c r="C67" s="126" t="s">
        <v>189</v>
      </c>
      <c r="D67" s="126" t="s">
        <v>920</v>
      </c>
      <c r="E67" s="126" t="s">
        <v>921</v>
      </c>
      <c r="F67" s="126" t="s">
        <v>922</v>
      </c>
      <c r="G67" s="126" t="s">
        <v>923</v>
      </c>
      <c r="J67" s="126" t="s">
        <v>316</v>
      </c>
    </row>
    <row r="68" spans="1:10" x14ac:dyDescent="0.15">
      <c r="A68" s="126">
        <v>67</v>
      </c>
      <c r="B68" s="126" t="s">
        <v>700</v>
      </c>
      <c r="C68" s="126" t="s">
        <v>189</v>
      </c>
      <c r="D68" s="126" t="s">
        <v>924</v>
      </c>
      <c r="E68" s="126" t="s">
        <v>925</v>
      </c>
      <c r="F68" s="126" t="s">
        <v>926</v>
      </c>
      <c r="G68" s="126" t="s">
        <v>712</v>
      </c>
      <c r="H68" s="126" t="s">
        <v>927</v>
      </c>
      <c r="J68" s="126" t="s">
        <v>316</v>
      </c>
    </row>
    <row r="69" spans="1:10" x14ac:dyDescent="0.15">
      <c r="A69" s="126">
        <v>68</v>
      </c>
      <c r="B69" s="126" t="s">
        <v>700</v>
      </c>
      <c r="C69" s="126" t="s">
        <v>189</v>
      </c>
      <c r="D69" s="126" t="s">
        <v>928</v>
      </c>
      <c r="E69" s="126" t="s">
        <v>929</v>
      </c>
      <c r="F69" s="126" t="s">
        <v>930</v>
      </c>
      <c r="G69" s="126" t="s">
        <v>886</v>
      </c>
      <c r="J69" s="126" t="s">
        <v>316</v>
      </c>
    </row>
    <row r="70" spans="1:10" x14ac:dyDescent="0.15">
      <c r="A70" s="126">
        <v>69</v>
      </c>
      <c r="B70" s="126" t="s">
        <v>700</v>
      </c>
      <c r="C70" s="126" t="s">
        <v>189</v>
      </c>
      <c r="D70" s="126" t="s">
        <v>931</v>
      </c>
      <c r="E70" s="126" t="s">
        <v>932</v>
      </c>
      <c r="F70" s="126" t="s">
        <v>933</v>
      </c>
      <c r="G70" s="126" t="s">
        <v>708</v>
      </c>
      <c r="J70" s="126" t="s">
        <v>316</v>
      </c>
    </row>
    <row r="71" spans="1:10" x14ac:dyDescent="0.15">
      <c r="A71" s="126">
        <v>70</v>
      </c>
      <c r="B71" s="126" t="s">
        <v>700</v>
      </c>
      <c r="C71" s="126" t="s">
        <v>189</v>
      </c>
      <c r="D71" s="126" t="s">
        <v>934</v>
      </c>
      <c r="E71" s="126" t="s">
        <v>935</v>
      </c>
      <c r="F71" s="126" t="s">
        <v>936</v>
      </c>
      <c r="G71" s="126" t="s">
        <v>704</v>
      </c>
      <c r="J71" s="126" t="s">
        <v>316</v>
      </c>
    </row>
    <row r="72" spans="1:10" x14ac:dyDescent="0.15">
      <c r="A72" s="126">
        <v>71</v>
      </c>
      <c r="B72" s="126" t="s">
        <v>700</v>
      </c>
      <c r="C72" s="126" t="s">
        <v>189</v>
      </c>
      <c r="D72" s="126" t="s">
        <v>937</v>
      </c>
      <c r="E72" s="126" t="s">
        <v>938</v>
      </c>
      <c r="F72" s="126" t="s">
        <v>939</v>
      </c>
      <c r="G72" s="126" t="s">
        <v>704</v>
      </c>
      <c r="J72" s="126" t="s">
        <v>316</v>
      </c>
    </row>
    <row r="73" spans="1:10" x14ac:dyDescent="0.15">
      <c r="A73" s="126">
        <v>72</v>
      </c>
      <c r="B73" s="126" t="s">
        <v>700</v>
      </c>
      <c r="C73" s="126" t="s">
        <v>189</v>
      </c>
      <c r="D73" s="126" t="s">
        <v>940</v>
      </c>
      <c r="E73" s="126" t="s">
        <v>941</v>
      </c>
      <c r="F73" s="126" t="s">
        <v>942</v>
      </c>
      <c r="G73" s="126" t="s">
        <v>752</v>
      </c>
      <c r="J73" s="126" t="s">
        <v>316</v>
      </c>
    </row>
    <row r="74" spans="1:10" x14ac:dyDescent="0.15">
      <c r="A74" s="126">
        <v>73</v>
      </c>
      <c r="B74" s="126" t="s">
        <v>700</v>
      </c>
      <c r="C74" s="126" t="s">
        <v>189</v>
      </c>
      <c r="D74" s="126" t="s">
        <v>943</v>
      </c>
      <c r="E74" s="126" t="s">
        <v>944</v>
      </c>
      <c r="F74" s="126" t="s">
        <v>945</v>
      </c>
      <c r="G74" s="126" t="s">
        <v>712</v>
      </c>
      <c r="J74" s="126" t="s">
        <v>316</v>
      </c>
    </row>
    <row r="75" spans="1:10" x14ac:dyDescent="0.15">
      <c r="A75" s="126">
        <v>74</v>
      </c>
      <c r="B75" s="126" t="s">
        <v>700</v>
      </c>
      <c r="C75" s="126" t="s">
        <v>189</v>
      </c>
      <c r="D75" s="126" t="s">
        <v>946</v>
      </c>
      <c r="E75" s="126" t="s">
        <v>947</v>
      </c>
      <c r="F75" s="126" t="s">
        <v>948</v>
      </c>
      <c r="G75" s="126" t="s">
        <v>708</v>
      </c>
      <c r="H75" s="126" t="s">
        <v>949</v>
      </c>
      <c r="J75" s="126" t="s">
        <v>316</v>
      </c>
    </row>
    <row r="76" spans="1:10" x14ac:dyDescent="0.15">
      <c r="A76" s="126">
        <v>75</v>
      </c>
      <c r="B76" s="126" t="s">
        <v>700</v>
      </c>
      <c r="C76" s="126" t="s">
        <v>189</v>
      </c>
      <c r="D76" s="126" t="s">
        <v>950</v>
      </c>
      <c r="E76" s="126" t="s">
        <v>951</v>
      </c>
      <c r="F76" s="126" t="s">
        <v>952</v>
      </c>
      <c r="G76" s="126" t="s">
        <v>953</v>
      </c>
      <c r="H76" s="126" t="s">
        <v>954</v>
      </c>
      <c r="J76" s="126" t="s">
        <v>316</v>
      </c>
    </row>
    <row r="77" spans="1:10" x14ac:dyDescent="0.15">
      <c r="A77" s="126">
        <v>76</v>
      </c>
      <c r="B77" s="126" t="s">
        <v>700</v>
      </c>
      <c r="C77" s="126" t="s">
        <v>189</v>
      </c>
      <c r="D77" s="126" t="s">
        <v>955</v>
      </c>
      <c r="E77" s="126" t="s">
        <v>956</v>
      </c>
      <c r="F77" s="126" t="s">
        <v>957</v>
      </c>
      <c r="G77" s="126" t="s">
        <v>708</v>
      </c>
      <c r="J77" s="126" t="s">
        <v>316</v>
      </c>
    </row>
    <row r="78" spans="1:10" x14ac:dyDescent="0.15">
      <c r="A78" s="126">
        <v>77</v>
      </c>
      <c r="B78" s="126" t="s">
        <v>700</v>
      </c>
      <c r="C78" s="126" t="s">
        <v>189</v>
      </c>
      <c r="D78" s="126" t="s">
        <v>958</v>
      </c>
      <c r="E78" s="126" t="s">
        <v>959</v>
      </c>
      <c r="F78" s="126" t="s">
        <v>960</v>
      </c>
      <c r="G78" s="126" t="s">
        <v>961</v>
      </c>
      <c r="J78" s="126" t="s">
        <v>316</v>
      </c>
    </row>
    <row r="79" spans="1:10" x14ac:dyDescent="0.15">
      <c r="A79" s="126">
        <v>78</v>
      </c>
      <c r="B79" s="126" t="s">
        <v>700</v>
      </c>
      <c r="C79" s="126" t="s">
        <v>189</v>
      </c>
      <c r="D79" s="126" t="s">
        <v>962</v>
      </c>
      <c r="E79" s="126" t="s">
        <v>963</v>
      </c>
      <c r="F79" s="126" t="s">
        <v>964</v>
      </c>
      <c r="G79" s="126" t="s">
        <v>782</v>
      </c>
      <c r="J79" s="126" t="s">
        <v>316</v>
      </c>
    </row>
    <row r="80" spans="1:10" x14ac:dyDescent="0.15">
      <c r="A80" s="126">
        <v>79</v>
      </c>
      <c r="B80" s="126" t="s">
        <v>700</v>
      </c>
      <c r="C80" s="126" t="s">
        <v>189</v>
      </c>
      <c r="D80" s="126" t="s">
        <v>965</v>
      </c>
      <c r="E80" s="126" t="s">
        <v>966</v>
      </c>
      <c r="F80" s="126" t="s">
        <v>967</v>
      </c>
      <c r="G80" s="126" t="s">
        <v>712</v>
      </c>
      <c r="J80" s="126" t="s">
        <v>316</v>
      </c>
    </row>
    <row r="81" spans="1:10" x14ac:dyDescent="0.15">
      <c r="A81" s="126">
        <v>80</v>
      </c>
      <c r="B81" s="126" t="s">
        <v>700</v>
      </c>
      <c r="C81" s="126" t="s">
        <v>189</v>
      </c>
      <c r="D81" s="126" t="s">
        <v>968</v>
      </c>
      <c r="E81" s="126" t="s">
        <v>969</v>
      </c>
      <c r="F81" s="126" t="s">
        <v>970</v>
      </c>
      <c r="G81" s="126" t="s">
        <v>971</v>
      </c>
      <c r="J81" s="126" t="s">
        <v>316</v>
      </c>
    </row>
    <row r="82" spans="1:10" x14ac:dyDescent="0.15">
      <c r="A82" s="126">
        <v>81</v>
      </c>
      <c r="B82" s="126" t="s">
        <v>700</v>
      </c>
      <c r="C82" s="126" t="s">
        <v>189</v>
      </c>
      <c r="D82" s="126" t="s">
        <v>972</v>
      </c>
      <c r="E82" s="126" t="s">
        <v>973</v>
      </c>
      <c r="F82" s="126" t="s">
        <v>974</v>
      </c>
      <c r="G82" s="126" t="s">
        <v>704</v>
      </c>
      <c r="J82" s="126" t="s">
        <v>316</v>
      </c>
    </row>
    <row r="83" spans="1:10" x14ac:dyDescent="0.15">
      <c r="A83" s="126">
        <v>82</v>
      </c>
      <c r="B83" s="126" t="s">
        <v>700</v>
      </c>
      <c r="C83" s="126" t="s">
        <v>189</v>
      </c>
      <c r="D83" s="126" t="s">
        <v>975</v>
      </c>
      <c r="E83" s="126" t="s">
        <v>976</v>
      </c>
      <c r="F83" s="126" t="s">
        <v>977</v>
      </c>
      <c r="G83" s="126" t="s">
        <v>978</v>
      </c>
      <c r="J83" s="126" t="s">
        <v>316</v>
      </c>
    </row>
    <row r="84" spans="1:10" x14ac:dyDescent="0.15">
      <c r="A84" s="126">
        <v>83</v>
      </c>
      <c r="B84" s="126" t="s">
        <v>700</v>
      </c>
      <c r="C84" s="126" t="s">
        <v>189</v>
      </c>
      <c r="D84" s="126" t="s">
        <v>979</v>
      </c>
      <c r="E84" s="126" t="s">
        <v>980</v>
      </c>
      <c r="F84" s="126" t="s">
        <v>981</v>
      </c>
      <c r="G84" s="126" t="s">
        <v>982</v>
      </c>
      <c r="J84" s="126" t="s">
        <v>316</v>
      </c>
    </row>
    <row r="85" spans="1:10" x14ac:dyDescent="0.15">
      <c r="A85" s="126">
        <v>84</v>
      </c>
      <c r="B85" s="126" t="s">
        <v>700</v>
      </c>
      <c r="C85" s="126" t="s">
        <v>189</v>
      </c>
      <c r="D85" s="126" t="s">
        <v>983</v>
      </c>
      <c r="E85" s="126" t="s">
        <v>984</v>
      </c>
      <c r="F85" s="126" t="s">
        <v>985</v>
      </c>
      <c r="G85" s="126" t="s">
        <v>986</v>
      </c>
      <c r="J85" s="126" t="s">
        <v>316</v>
      </c>
    </row>
    <row r="86" spans="1:10" x14ac:dyDescent="0.15">
      <c r="A86" s="126">
        <v>85</v>
      </c>
      <c r="B86" s="126" t="s">
        <v>700</v>
      </c>
      <c r="C86" s="126" t="s">
        <v>189</v>
      </c>
      <c r="D86" s="126" t="s">
        <v>987</v>
      </c>
      <c r="E86" s="126" t="s">
        <v>988</v>
      </c>
      <c r="F86" s="126" t="s">
        <v>985</v>
      </c>
      <c r="G86" s="126" t="s">
        <v>989</v>
      </c>
      <c r="J86" s="126" t="s">
        <v>316</v>
      </c>
    </row>
    <row r="87" spans="1:10" x14ac:dyDescent="0.15">
      <c r="A87" s="126">
        <v>86</v>
      </c>
      <c r="B87" s="126" t="s">
        <v>700</v>
      </c>
      <c r="C87" s="126" t="s">
        <v>189</v>
      </c>
      <c r="D87" s="126" t="s">
        <v>990</v>
      </c>
      <c r="E87" s="126" t="s">
        <v>991</v>
      </c>
      <c r="F87" s="126" t="s">
        <v>992</v>
      </c>
      <c r="G87" s="126" t="s">
        <v>704</v>
      </c>
      <c r="J87" s="126" t="s">
        <v>316</v>
      </c>
    </row>
    <row r="88" spans="1:10" x14ac:dyDescent="0.15">
      <c r="A88" s="126">
        <v>87</v>
      </c>
      <c r="B88" s="126" t="s">
        <v>700</v>
      </c>
      <c r="C88" s="126" t="s">
        <v>189</v>
      </c>
      <c r="D88" s="126" t="s">
        <v>993</v>
      </c>
      <c r="E88" s="126" t="s">
        <v>994</v>
      </c>
      <c r="F88" s="126" t="s">
        <v>995</v>
      </c>
      <c r="G88" s="126" t="s">
        <v>996</v>
      </c>
      <c r="J88" s="126" t="s">
        <v>316</v>
      </c>
    </row>
    <row r="89" spans="1:10" x14ac:dyDescent="0.15">
      <c r="A89" s="126">
        <v>88</v>
      </c>
      <c r="B89" s="126" t="s">
        <v>700</v>
      </c>
      <c r="C89" s="126" t="s">
        <v>189</v>
      </c>
      <c r="D89" s="126" t="s">
        <v>997</v>
      </c>
      <c r="E89" s="126" t="s">
        <v>998</v>
      </c>
      <c r="F89" s="126" t="s">
        <v>995</v>
      </c>
      <c r="G89" s="126" t="s">
        <v>999</v>
      </c>
      <c r="J89" s="126" t="s">
        <v>316</v>
      </c>
    </row>
    <row r="90" spans="1:10" x14ac:dyDescent="0.15">
      <c r="A90" s="126">
        <v>89</v>
      </c>
      <c r="B90" s="126" t="s">
        <v>700</v>
      </c>
      <c r="C90" s="126" t="s">
        <v>189</v>
      </c>
      <c r="D90" s="126" t="s">
        <v>1000</v>
      </c>
      <c r="E90" s="126" t="s">
        <v>1001</v>
      </c>
      <c r="F90" s="126" t="s">
        <v>1002</v>
      </c>
      <c r="G90" s="126" t="s">
        <v>752</v>
      </c>
      <c r="J90" s="126" t="s">
        <v>316</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1"/>
  <sheetViews>
    <sheetView showGridLines="0" zoomScaleNormal="100" workbookViewId="0"/>
  </sheetViews>
  <sheetFormatPr defaultColWidth="9.140625" defaultRowHeight="11.25" x14ac:dyDescent="0.15"/>
  <cols>
    <col min="1" max="16384" width="9.140625" style="71"/>
  </cols>
  <sheetData>
    <row r="1" spans="1:4" x14ac:dyDescent="0.15">
      <c r="A1" s="71" t="s">
        <v>1003</v>
      </c>
      <c r="B1" s="71" t="s">
        <v>147</v>
      </c>
      <c r="C1" s="71" t="s">
        <v>148</v>
      </c>
      <c r="D1" s="71" t="s">
        <v>1601</v>
      </c>
    </row>
    <row r="2" spans="1:4" x14ac:dyDescent="0.15">
      <c r="A2" s="71">
        <v>1</v>
      </c>
      <c r="B2" s="71" t="s">
        <v>1011</v>
      </c>
      <c r="C2" s="71" t="s">
        <v>1011</v>
      </c>
      <c r="D2" s="71" t="s">
        <v>1012</v>
      </c>
    </row>
    <row r="3" spans="1:4" x14ac:dyDescent="0.15">
      <c r="A3" s="71">
        <v>2</v>
      </c>
      <c r="B3" s="71" t="s">
        <v>1011</v>
      </c>
      <c r="C3" s="71" t="s">
        <v>1013</v>
      </c>
      <c r="D3" s="71" t="s">
        <v>1014</v>
      </c>
    </row>
    <row r="4" spans="1:4" x14ac:dyDescent="0.15">
      <c r="A4" s="71">
        <v>3</v>
      </c>
      <c r="B4" s="71" t="s">
        <v>1011</v>
      </c>
      <c r="C4" s="71" t="s">
        <v>1015</v>
      </c>
      <c r="D4" s="71" t="s">
        <v>1016</v>
      </c>
    </row>
    <row r="5" spans="1:4" x14ac:dyDescent="0.15">
      <c r="A5" s="71">
        <v>4</v>
      </c>
      <c r="B5" s="71" t="s">
        <v>1011</v>
      </c>
      <c r="C5" s="71" t="s">
        <v>1017</v>
      </c>
      <c r="D5" s="71" t="s">
        <v>1018</v>
      </c>
    </row>
    <row r="6" spans="1:4" x14ac:dyDescent="0.15">
      <c r="A6" s="71">
        <v>5</v>
      </c>
      <c r="B6" s="71" t="s">
        <v>1011</v>
      </c>
      <c r="C6" s="71" t="s">
        <v>1019</v>
      </c>
      <c r="D6" s="71" t="s">
        <v>1020</v>
      </c>
    </row>
    <row r="7" spans="1:4" x14ac:dyDescent="0.15">
      <c r="A7" s="71">
        <v>6</v>
      </c>
      <c r="B7" s="71" t="s">
        <v>1011</v>
      </c>
      <c r="C7" s="71" t="s">
        <v>1021</v>
      </c>
      <c r="D7" s="71" t="s">
        <v>1022</v>
      </c>
    </row>
    <row r="8" spans="1:4" x14ac:dyDescent="0.15">
      <c r="A8" s="71">
        <v>7</v>
      </c>
      <c r="B8" s="71" t="s">
        <v>1011</v>
      </c>
      <c r="C8" s="71" t="s">
        <v>1023</v>
      </c>
      <c r="D8" s="71" t="s">
        <v>1024</v>
      </c>
    </row>
    <row r="9" spans="1:4" x14ac:dyDescent="0.15">
      <c r="A9" s="71">
        <v>8</v>
      </c>
      <c r="B9" s="71" t="s">
        <v>1011</v>
      </c>
      <c r="C9" s="71" t="s">
        <v>1025</v>
      </c>
      <c r="D9" s="71" t="s">
        <v>1026</v>
      </c>
    </row>
    <row r="10" spans="1:4" x14ac:dyDescent="0.15">
      <c r="A10" s="71">
        <v>9</v>
      </c>
      <c r="B10" s="71" t="s">
        <v>1011</v>
      </c>
      <c r="C10" s="71" t="s">
        <v>1027</v>
      </c>
      <c r="D10" s="71" t="s">
        <v>1028</v>
      </c>
    </row>
    <row r="11" spans="1:4" x14ac:dyDescent="0.15">
      <c r="A11" s="71">
        <v>10</v>
      </c>
      <c r="B11" s="71" t="s">
        <v>1011</v>
      </c>
      <c r="C11" s="71" t="s">
        <v>1029</v>
      </c>
      <c r="D11" s="71" t="s">
        <v>1030</v>
      </c>
    </row>
    <row r="12" spans="1:4" x14ac:dyDescent="0.15">
      <c r="A12" s="71">
        <v>11</v>
      </c>
      <c r="B12" s="71" t="s">
        <v>1011</v>
      </c>
      <c r="C12" s="71" t="s">
        <v>1031</v>
      </c>
      <c r="D12" s="71" t="s">
        <v>1032</v>
      </c>
    </row>
    <row r="13" spans="1:4" x14ac:dyDescent="0.15">
      <c r="A13" s="71">
        <v>12</v>
      </c>
      <c r="B13" s="71" t="s">
        <v>1011</v>
      </c>
      <c r="C13" s="71" t="s">
        <v>1033</v>
      </c>
      <c r="D13" s="71" t="s">
        <v>1034</v>
      </c>
    </row>
    <row r="14" spans="1:4" x14ac:dyDescent="0.15">
      <c r="A14" s="71">
        <v>13</v>
      </c>
      <c r="B14" s="71" t="s">
        <v>1035</v>
      </c>
      <c r="C14" s="71" t="s">
        <v>1035</v>
      </c>
      <c r="D14" s="71" t="s">
        <v>1036</v>
      </c>
    </row>
    <row r="15" spans="1:4" x14ac:dyDescent="0.15">
      <c r="A15" s="71">
        <v>14</v>
      </c>
      <c r="B15" s="71" t="s">
        <v>1035</v>
      </c>
      <c r="C15" s="71" t="s">
        <v>1037</v>
      </c>
      <c r="D15" s="71" t="s">
        <v>1038</v>
      </c>
    </row>
    <row r="16" spans="1:4" x14ac:dyDescent="0.15">
      <c r="A16" s="71">
        <v>15</v>
      </c>
      <c r="B16" s="71" t="s">
        <v>1035</v>
      </c>
      <c r="C16" s="71" t="s">
        <v>1039</v>
      </c>
      <c r="D16" s="71" t="s">
        <v>1040</v>
      </c>
    </row>
    <row r="17" spans="1:4" x14ac:dyDescent="0.15">
      <c r="A17" s="71">
        <v>16</v>
      </c>
      <c r="B17" s="71" t="s">
        <v>1035</v>
      </c>
      <c r="C17" s="71" t="s">
        <v>1041</v>
      </c>
      <c r="D17" s="71" t="s">
        <v>1042</v>
      </c>
    </row>
    <row r="18" spans="1:4" x14ac:dyDescent="0.15">
      <c r="A18" s="71">
        <v>17</v>
      </c>
      <c r="B18" s="71" t="s">
        <v>1035</v>
      </c>
      <c r="C18" s="71" t="s">
        <v>1043</v>
      </c>
      <c r="D18" s="71" t="s">
        <v>1044</v>
      </c>
    </row>
    <row r="19" spans="1:4" x14ac:dyDescent="0.15">
      <c r="A19" s="71">
        <v>18</v>
      </c>
      <c r="B19" s="71" t="s">
        <v>1035</v>
      </c>
      <c r="C19" s="71" t="s">
        <v>1045</v>
      </c>
      <c r="D19" s="71" t="s">
        <v>1046</v>
      </c>
    </row>
    <row r="20" spans="1:4" x14ac:dyDescent="0.15">
      <c r="A20" s="71">
        <v>19</v>
      </c>
      <c r="B20" s="71" t="s">
        <v>1035</v>
      </c>
      <c r="C20" s="71" t="s">
        <v>1047</v>
      </c>
      <c r="D20" s="71" t="s">
        <v>1048</v>
      </c>
    </row>
    <row r="21" spans="1:4" x14ac:dyDescent="0.15">
      <c r="A21" s="71">
        <v>20</v>
      </c>
      <c r="B21" s="71" t="s">
        <v>1035</v>
      </c>
      <c r="C21" s="71" t="s">
        <v>1049</v>
      </c>
      <c r="D21" s="71" t="s">
        <v>1050</v>
      </c>
    </row>
    <row r="22" spans="1:4" x14ac:dyDescent="0.15">
      <c r="A22" s="71">
        <v>21</v>
      </c>
      <c r="B22" s="71" t="s">
        <v>1035</v>
      </c>
      <c r="C22" s="71" t="s">
        <v>1051</v>
      </c>
      <c r="D22" s="71" t="s">
        <v>1052</v>
      </c>
    </row>
    <row r="23" spans="1:4" x14ac:dyDescent="0.15">
      <c r="A23" s="71">
        <v>22</v>
      </c>
      <c r="B23" s="71" t="s">
        <v>1035</v>
      </c>
      <c r="C23" s="71" t="s">
        <v>1053</v>
      </c>
      <c r="D23" s="71" t="s">
        <v>1054</v>
      </c>
    </row>
    <row r="24" spans="1:4" x14ac:dyDescent="0.15">
      <c r="A24" s="71">
        <v>23</v>
      </c>
      <c r="B24" s="71" t="s">
        <v>1055</v>
      </c>
      <c r="C24" s="71" t="s">
        <v>1055</v>
      </c>
      <c r="D24" s="71" t="s">
        <v>1056</v>
      </c>
    </row>
    <row r="25" spans="1:4" x14ac:dyDescent="0.15">
      <c r="A25" s="71">
        <v>24</v>
      </c>
      <c r="B25" s="71" t="s">
        <v>1055</v>
      </c>
      <c r="C25" s="71" t="s">
        <v>1057</v>
      </c>
      <c r="D25" s="71" t="s">
        <v>1058</v>
      </c>
    </row>
    <row r="26" spans="1:4" x14ac:dyDescent="0.15">
      <c r="A26" s="71">
        <v>25</v>
      </c>
      <c r="B26" s="71" t="s">
        <v>1055</v>
      </c>
      <c r="C26" s="71" t="s">
        <v>1059</v>
      </c>
      <c r="D26" s="71" t="s">
        <v>1060</v>
      </c>
    </row>
    <row r="27" spans="1:4" x14ac:dyDescent="0.15">
      <c r="A27" s="71">
        <v>26</v>
      </c>
      <c r="B27" s="71" t="s">
        <v>1055</v>
      </c>
      <c r="C27" s="71" t="s">
        <v>1061</v>
      </c>
      <c r="D27" s="71" t="s">
        <v>1062</v>
      </c>
    </row>
    <row r="28" spans="1:4" x14ac:dyDescent="0.15">
      <c r="A28" s="71">
        <v>27</v>
      </c>
      <c r="B28" s="71" t="s">
        <v>1055</v>
      </c>
      <c r="C28" s="71" t="s">
        <v>1063</v>
      </c>
      <c r="D28" s="71" t="s">
        <v>1064</v>
      </c>
    </row>
    <row r="29" spans="1:4" x14ac:dyDescent="0.15">
      <c r="A29" s="71">
        <v>28</v>
      </c>
      <c r="B29" s="71" t="s">
        <v>1055</v>
      </c>
      <c r="C29" s="71" t="s">
        <v>1065</v>
      </c>
      <c r="D29" s="71" t="s">
        <v>1066</v>
      </c>
    </row>
    <row r="30" spans="1:4" x14ac:dyDescent="0.15">
      <c r="A30" s="71">
        <v>29</v>
      </c>
      <c r="B30" s="71" t="s">
        <v>1055</v>
      </c>
      <c r="C30" s="71" t="s">
        <v>1067</v>
      </c>
      <c r="D30" s="71" t="s">
        <v>1068</v>
      </c>
    </row>
    <row r="31" spans="1:4" x14ac:dyDescent="0.15">
      <c r="A31" s="71">
        <v>30</v>
      </c>
      <c r="B31" s="71" t="s">
        <v>1055</v>
      </c>
      <c r="C31" s="71" t="s">
        <v>1069</v>
      </c>
      <c r="D31" s="71" t="s">
        <v>1070</v>
      </c>
    </row>
    <row r="32" spans="1:4" x14ac:dyDescent="0.15">
      <c r="A32" s="71">
        <v>31</v>
      </c>
      <c r="B32" s="71" t="s">
        <v>1055</v>
      </c>
      <c r="C32" s="71" t="s">
        <v>1071</v>
      </c>
      <c r="D32" s="71" t="s">
        <v>1072</v>
      </c>
    </row>
    <row r="33" spans="1:4" x14ac:dyDescent="0.15">
      <c r="A33" s="71">
        <v>32</v>
      </c>
      <c r="B33" s="71" t="s">
        <v>1055</v>
      </c>
      <c r="C33" s="71" t="s">
        <v>1073</v>
      </c>
      <c r="D33" s="71" t="s">
        <v>1074</v>
      </c>
    </row>
    <row r="34" spans="1:4" x14ac:dyDescent="0.15">
      <c r="A34" s="71">
        <v>33</v>
      </c>
      <c r="B34" s="71" t="s">
        <v>1055</v>
      </c>
      <c r="C34" s="71" t="s">
        <v>1075</v>
      </c>
      <c r="D34" s="71" t="s">
        <v>1076</v>
      </c>
    </row>
    <row r="35" spans="1:4" x14ac:dyDescent="0.15">
      <c r="A35" s="71">
        <v>34</v>
      </c>
      <c r="B35" s="71" t="s">
        <v>1055</v>
      </c>
      <c r="C35" s="71" t="s">
        <v>1077</v>
      </c>
      <c r="D35" s="71" t="s">
        <v>1078</v>
      </c>
    </row>
    <row r="36" spans="1:4" x14ac:dyDescent="0.15">
      <c r="A36" s="71">
        <v>35</v>
      </c>
      <c r="B36" s="71" t="s">
        <v>1079</v>
      </c>
      <c r="C36" s="71" t="s">
        <v>1079</v>
      </c>
      <c r="D36" s="71" t="s">
        <v>1080</v>
      </c>
    </row>
    <row r="37" spans="1:4" x14ac:dyDescent="0.15">
      <c r="A37" s="71">
        <v>36</v>
      </c>
      <c r="B37" s="71" t="s">
        <v>1079</v>
      </c>
      <c r="C37" s="71" t="s">
        <v>1081</v>
      </c>
      <c r="D37" s="71" t="s">
        <v>1082</v>
      </c>
    </row>
    <row r="38" spans="1:4" x14ac:dyDescent="0.15">
      <c r="A38" s="71">
        <v>37</v>
      </c>
      <c r="B38" s="71" t="s">
        <v>1079</v>
      </c>
      <c r="C38" s="71" t="s">
        <v>1083</v>
      </c>
      <c r="D38" s="71" t="s">
        <v>1084</v>
      </c>
    </row>
    <row r="39" spans="1:4" x14ac:dyDescent="0.15">
      <c r="A39" s="71">
        <v>38</v>
      </c>
      <c r="B39" s="71" t="s">
        <v>1079</v>
      </c>
      <c r="C39" s="71" t="s">
        <v>1085</v>
      </c>
      <c r="D39" s="71" t="s">
        <v>1086</v>
      </c>
    </row>
    <row r="40" spans="1:4" x14ac:dyDescent="0.15">
      <c r="A40" s="71">
        <v>39</v>
      </c>
      <c r="B40" s="71" t="s">
        <v>1079</v>
      </c>
      <c r="C40" s="71" t="s">
        <v>1087</v>
      </c>
      <c r="D40" s="71" t="s">
        <v>1088</v>
      </c>
    </row>
    <row r="41" spans="1:4" x14ac:dyDescent="0.15">
      <c r="A41" s="71">
        <v>40</v>
      </c>
      <c r="B41" s="71" t="s">
        <v>1079</v>
      </c>
      <c r="C41" s="71" t="s">
        <v>1089</v>
      </c>
      <c r="D41" s="71" t="s">
        <v>1090</v>
      </c>
    </row>
    <row r="42" spans="1:4" x14ac:dyDescent="0.15">
      <c r="A42" s="71">
        <v>41</v>
      </c>
      <c r="B42" s="71" t="s">
        <v>1079</v>
      </c>
      <c r="C42" s="71" t="s">
        <v>1091</v>
      </c>
      <c r="D42" s="71" t="s">
        <v>1092</v>
      </c>
    </row>
    <row r="43" spans="1:4" x14ac:dyDescent="0.15">
      <c r="A43" s="71">
        <v>42</v>
      </c>
      <c r="B43" s="71" t="s">
        <v>1079</v>
      </c>
      <c r="C43" s="71" t="s">
        <v>1093</v>
      </c>
      <c r="D43" s="71" t="s">
        <v>1094</v>
      </c>
    </row>
    <row r="44" spans="1:4" x14ac:dyDescent="0.15">
      <c r="A44" s="71">
        <v>43</v>
      </c>
      <c r="B44" s="71" t="s">
        <v>1079</v>
      </c>
      <c r="C44" s="71" t="s">
        <v>1095</v>
      </c>
      <c r="D44" s="71" t="s">
        <v>1096</v>
      </c>
    </row>
    <row r="45" spans="1:4" x14ac:dyDescent="0.15">
      <c r="A45" s="71">
        <v>44</v>
      </c>
      <c r="B45" s="71" t="s">
        <v>1079</v>
      </c>
      <c r="C45" s="71" t="s">
        <v>1097</v>
      </c>
      <c r="D45" s="71" t="s">
        <v>1098</v>
      </c>
    </row>
    <row r="46" spans="1:4" x14ac:dyDescent="0.15">
      <c r="A46" s="71">
        <v>45</v>
      </c>
      <c r="B46" s="71" t="s">
        <v>1099</v>
      </c>
      <c r="C46" s="71" t="s">
        <v>1101</v>
      </c>
      <c r="D46" s="71" t="s">
        <v>1102</v>
      </c>
    </row>
    <row r="47" spans="1:4" x14ac:dyDescent="0.15">
      <c r="A47" s="71">
        <v>46</v>
      </c>
      <c r="B47" s="71" t="s">
        <v>1099</v>
      </c>
      <c r="C47" s="71" t="s">
        <v>1103</v>
      </c>
      <c r="D47" s="71" t="s">
        <v>1104</v>
      </c>
    </row>
    <row r="48" spans="1:4" x14ac:dyDescent="0.15">
      <c r="A48" s="71">
        <v>47</v>
      </c>
      <c r="B48" s="71" t="s">
        <v>1099</v>
      </c>
      <c r="C48" s="71" t="s">
        <v>1099</v>
      </c>
      <c r="D48" s="71" t="s">
        <v>1100</v>
      </c>
    </row>
    <row r="49" spans="1:4" x14ac:dyDescent="0.15">
      <c r="A49" s="71">
        <v>48</v>
      </c>
      <c r="B49" s="71" t="s">
        <v>1099</v>
      </c>
      <c r="C49" s="71" t="s">
        <v>1105</v>
      </c>
      <c r="D49" s="71" t="s">
        <v>1106</v>
      </c>
    </row>
    <row r="50" spans="1:4" x14ac:dyDescent="0.15">
      <c r="A50" s="71">
        <v>49</v>
      </c>
      <c r="B50" s="71" t="s">
        <v>1099</v>
      </c>
      <c r="C50" s="71" t="s">
        <v>1107</v>
      </c>
      <c r="D50" s="71" t="s">
        <v>1108</v>
      </c>
    </row>
    <row r="51" spans="1:4" x14ac:dyDescent="0.15">
      <c r="A51" s="71">
        <v>50</v>
      </c>
      <c r="B51" s="71" t="s">
        <v>1099</v>
      </c>
      <c r="C51" s="71" t="s">
        <v>1109</v>
      </c>
      <c r="D51" s="71" t="s">
        <v>1110</v>
      </c>
    </row>
    <row r="52" spans="1:4" x14ac:dyDescent="0.15">
      <c r="A52" s="71">
        <v>51</v>
      </c>
      <c r="B52" s="71" t="s">
        <v>1099</v>
      </c>
      <c r="C52" s="71" t="s">
        <v>1111</v>
      </c>
      <c r="D52" s="71" t="s">
        <v>1112</v>
      </c>
    </row>
    <row r="53" spans="1:4" x14ac:dyDescent="0.15">
      <c r="A53" s="71">
        <v>52</v>
      </c>
      <c r="B53" s="71" t="s">
        <v>1099</v>
      </c>
      <c r="C53" s="71" t="s">
        <v>1113</v>
      </c>
      <c r="D53" s="71" t="s">
        <v>1114</v>
      </c>
    </row>
    <row r="54" spans="1:4" x14ac:dyDescent="0.15">
      <c r="A54" s="71">
        <v>53</v>
      </c>
      <c r="B54" s="71" t="s">
        <v>1099</v>
      </c>
      <c r="C54" s="71" t="s">
        <v>1115</v>
      </c>
      <c r="D54" s="71" t="s">
        <v>1116</v>
      </c>
    </row>
    <row r="55" spans="1:4" x14ac:dyDescent="0.15">
      <c r="A55" s="71">
        <v>54</v>
      </c>
      <c r="B55" s="71" t="s">
        <v>1099</v>
      </c>
      <c r="C55" s="71" t="s">
        <v>1117</v>
      </c>
      <c r="D55" s="71" t="s">
        <v>1118</v>
      </c>
    </row>
    <row r="56" spans="1:4" x14ac:dyDescent="0.15">
      <c r="A56" s="71">
        <v>55</v>
      </c>
      <c r="B56" s="71" t="s">
        <v>1099</v>
      </c>
      <c r="C56" s="71" t="s">
        <v>1119</v>
      </c>
      <c r="D56" s="71" t="s">
        <v>1120</v>
      </c>
    </row>
    <row r="57" spans="1:4" x14ac:dyDescent="0.15">
      <c r="A57" s="71">
        <v>56</v>
      </c>
      <c r="B57" s="71" t="s">
        <v>1099</v>
      </c>
      <c r="C57" s="71" t="s">
        <v>1121</v>
      </c>
      <c r="D57" s="71" t="s">
        <v>1122</v>
      </c>
    </row>
    <row r="58" spans="1:4" x14ac:dyDescent="0.15">
      <c r="A58" s="71">
        <v>57</v>
      </c>
      <c r="B58" s="71" t="s">
        <v>1099</v>
      </c>
      <c r="C58" s="71" t="s">
        <v>1123</v>
      </c>
      <c r="D58" s="71" t="s">
        <v>1124</v>
      </c>
    </row>
    <row r="59" spans="1:4" x14ac:dyDescent="0.15">
      <c r="A59" s="71">
        <v>58</v>
      </c>
      <c r="B59" s="71" t="s">
        <v>1099</v>
      </c>
      <c r="C59" s="71" t="s">
        <v>1125</v>
      </c>
      <c r="D59" s="71" t="s">
        <v>1126</v>
      </c>
    </row>
    <row r="60" spans="1:4" x14ac:dyDescent="0.15">
      <c r="A60" s="71">
        <v>59</v>
      </c>
      <c r="B60" s="71" t="s">
        <v>1099</v>
      </c>
      <c r="C60" s="71" t="s">
        <v>1127</v>
      </c>
      <c r="D60" s="71" t="s">
        <v>1128</v>
      </c>
    </row>
    <row r="61" spans="1:4" x14ac:dyDescent="0.15">
      <c r="A61" s="71">
        <v>60</v>
      </c>
      <c r="B61" s="71" t="s">
        <v>1099</v>
      </c>
      <c r="C61" s="71" t="s">
        <v>1129</v>
      </c>
      <c r="D61" s="71" t="s">
        <v>1130</v>
      </c>
    </row>
    <row r="62" spans="1:4" x14ac:dyDescent="0.15">
      <c r="A62" s="71">
        <v>61</v>
      </c>
      <c r="B62" s="71" t="s">
        <v>1099</v>
      </c>
      <c r="C62" s="71" t="s">
        <v>1131</v>
      </c>
      <c r="D62" s="71" t="s">
        <v>1132</v>
      </c>
    </row>
    <row r="63" spans="1:4" x14ac:dyDescent="0.15">
      <c r="A63" s="71">
        <v>62</v>
      </c>
      <c r="B63" s="71" t="s">
        <v>1099</v>
      </c>
      <c r="C63" s="71" t="s">
        <v>1133</v>
      </c>
      <c r="D63" s="71" t="s">
        <v>1134</v>
      </c>
    </row>
    <row r="64" spans="1:4" x14ac:dyDescent="0.15">
      <c r="A64" s="71">
        <v>63</v>
      </c>
      <c r="B64" s="71" t="s">
        <v>1099</v>
      </c>
      <c r="C64" s="71" t="s">
        <v>1135</v>
      </c>
      <c r="D64" s="71" t="s">
        <v>1136</v>
      </c>
    </row>
    <row r="65" spans="1:4" x14ac:dyDescent="0.15">
      <c r="A65" s="71">
        <v>64</v>
      </c>
      <c r="B65" s="71" t="s">
        <v>1099</v>
      </c>
      <c r="C65" s="71" t="s">
        <v>1137</v>
      </c>
      <c r="D65" s="71" t="s">
        <v>1138</v>
      </c>
    </row>
    <row r="66" spans="1:4" x14ac:dyDescent="0.15">
      <c r="A66" s="71">
        <v>65</v>
      </c>
      <c r="B66" s="71" t="s">
        <v>1139</v>
      </c>
      <c r="C66" s="71" t="s">
        <v>1141</v>
      </c>
      <c r="D66" s="71" t="s">
        <v>1142</v>
      </c>
    </row>
    <row r="67" spans="1:4" x14ac:dyDescent="0.15">
      <c r="A67" s="71">
        <v>66</v>
      </c>
      <c r="B67" s="71" t="s">
        <v>1139</v>
      </c>
      <c r="C67" s="71" t="s">
        <v>1143</v>
      </c>
      <c r="D67" s="71" t="s">
        <v>1144</v>
      </c>
    </row>
    <row r="68" spans="1:4" x14ac:dyDescent="0.15">
      <c r="A68" s="71">
        <v>67</v>
      </c>
      <c r="B68" s="71" t="s">
        <v>1139</v>
      </c>
      <c r="C68" s="71" t="s">
        <v>1139</v>
      </c>
      <c r="D68" s="71" t="s">
        <v>1140</v>
      </c>
    </row>
    <row r="69" spans="1:4" x14ac:dyDescent="0.15">
      <c r="A69" s="71">
        <v>68</v>
      </c>
      <c r="B69" s="71" t="s">
        <v>1139</v>
      </c>
      <c r="C69" s="71" t="s">
        <v>1145</v>
      </c>
      <c r="D69" s="71" t="s">
        <v>1146</v>
      </c>
    </row>
    <row r="70" spans="1:4" x14ac:dyDescent="0.15">
      <c r="A70" s="71">
        <v>69</v>
      </c>
      <c r="B70" s="71" t="s">
        <v>1139</v>
      </c>
      <c r="C70" s="71" t="s">
        <v>1147</v>
      </c>
      <c r="D70" s="71" t="s">
        <v>1148</v>
      </c>
    </row>
    <row r="71" spans="1:4" x14ac:dyDescent="0.15">
      <c r="A71" s="71">
        <v>70</v>
      </c>
      <c r="B71" s="71" t="s">
        <v>1139</v>
      </c>
      <c r="C71" s="71" t="s">
        <v>1149</v>
      </c>
      <c r="D71" s="71" t="s">
        <v>1150</v>
      </c>
    </row>
    <row r="72" spans="1:4" x14ac:dyDescent="0.15">
      <c r="A72" s="71">
        <v>71</v>
      </c>
      <c r="B72" s="71" t="s">
        <v>1139</v>
      </c>
      <c r="C72" s="71" t="s">
        <v>1151</v>
      </c>
      <c r="D72" s="71" t="s">
        <v>1152</v>
      </c>
    </row>
    <row r="73" spans="1:4" x14ac:dyDescent="0.15">
      <c r="A73" s="71">
        <v>72</v>
      </c>
      <c r="B73" s="71" t="s">
        <v>1139</v>
      </c>
      <c r="C73" s="71" t="s">
        <v>1153</v>
      </c>
      <c r="D73" s="71" t="s">
        <v>1154</v>
      </c>
    </row>
    <row r="74" spans="1:4" x14ac:dyDescent="0.15">
      <c r="A74" s="71">
        <v>73</v>
      </c>
      <c r="B74" s="71" t="s">
        <v>1139</v>
      </c>
      <c r="C74" s="71" t="s">
        <v>1155</v>
      </c>
      <c r="D74" s="71" t="s">
        <v>1156</v>
      </c>
    </row>
    <row r="75" spans="1:4" x14ac:dyDescent="0.15">
      <c r="A75" s="71">
        <v>74</v>
      </c>
      <c r="B75" s="71" t="s">
        <v>1139</v>
      </c>
      <c r="C75" s="71" t="s">
        <v>1157</v>
      </c>
      <c r="D75" s="71" t="s">
        <v>1158</v>
      </c>
    </row>
    <row r="76" spans="1:4" x14ac:dyDescent="0.15">
      <c r="A76" s="71">
        <v>75</v>
      </c>
      <c r="B76" s="71" t="s">
        <v>1139</v>
      </c>
      <c r="C76" s="71" t="s">
        <v>1159</v>
      </c>
      <c r="D76" s="71" t="s">
        <v>1160</v>
      </c>
    </row>
    <row r="77" spans="1:4" x14ac:dyDescent="0.15">
      <c r="A77" s="71">
        <v>76</v>
      </c>
      <c r="B77" s="71" t="s">
        <v>1139</v>
      </c>
      <c r="C77" s="71" t="s">
        <v>1161</v>
      </c>
      <c r="D77" s="71" t="s">
        <v>1162</v>
      </c>
    </row>
    <row r="78" spans="1:4" x14ac:dyDescent="0.15">
      <c r="A78" s="71">
        <v>77</v>
      </c>
      <c r="B78" s="71" t="s">
        <v>1139</v>
      </c>
      <c r="C78" s="71" t="s">
        <v>1163</v>
      </c>
      <c r="D78" s="71" t="s">
        <v>1164</v>
      </c>
    </row>
    <row r="79" spans="1:4" x14ac:dyDescent="0.15">
      <c r="A79" s="71">
        <v>78</v>
      </c>
      <c r="B79" s="71" t="s">
        <v>1139</v>
      </c>
      <c r="C79" s="71" t="s">
        <v>1165</v>
      </c>
      <c r="D79" s="71" t="s">
        <v>1166</v>
      </c>
    </row>
    <row r="80" spans="1:4" x14ac:dyDescent="0.15">
      <c r="A80" s="71">
        <v>79</v>
      </c>
      <c r="B80" s="71" t="s">
        <v>1139</v>
      </c>
      <c r="C80" s="71" t="s">
        <v>1167</v>
      </c>
      <c r="D80" s="71" t="s">
        <v>1168</v>
      </c>
    </row>
    <row r="81" spans="1:4" x14ac:dyDescent="0.15">
      <c r="A81" s="71">
        <v>80</v>
      </c>
      <c r="B81" s="71" t="s">
        <v>1169</v>
      </c>
      <c r="C81" s="71" t="s">
        <v>1169</v>
      </c>
      <c r="D81" s="71" t="s">
        <v>1170</v>
      </c>
    </row>
    <row r="82" spans="1:4" x14ac:dyDescent="0.15">
      <c r="A82" s="71">
        <v>81</v>
      </c>
      <c r="B82" s="71" t="s">
        <v>1171</v>
      </c>
      <c r="C82" s="71" t="s">
        <v>1171</v>
      </c>
      <c r="D82" s="71" t="s">
        <v>1172</v>
      </c>
    </row>
    <row r="83" spans="1:4" x14ac:dyDescent="0.15">
      <c r="A83" s="71">
        <v>82</v>
      </c>
      <c r="B83" s="71" t="s">
        <v>1173</v>
      </c>
      <c r="C83" s="71" t="s">
        <v>1175</v>
      </c>
      <c r="D83" s="71" t="s">
        <v>1176</v>
      </c>
    </row>
    <row r="84" spans="1:4" x14ac:dyDescent="0.15">
      <c r="A84" s="71">
        <v>83</v>
      </c>
      <c r="B84" s="71" t="s">
        <v>1173</v>
      </c>
      <c r="C84" s="71" t="s">
        <v>1177</v>
      </c>
      <c r="D84" s="71" t="s">
        <v>1178</v>
      </c>
    </row>
    <row r="85" spans="1:4" x14ac:dyDescent="0.15">
      <c r="A85" s="71">
        <v>84</v>
      </c>
      <c r="B85" s="71" t="s">
        <v>1173</v>
      </c>
      <c r="C85" s="71" t="s">
        <v>1179</v>
      </c>
      <c r="D85" s="71" t="s">
        <v>1180</v>
      </c>
    </row>
    <row r="86" spans="1:4" x14ac:dyDescent="0.15">
      <c r="A86" s="71">
        <v>85</v>
      </c>
      <c r="B86" s="71" t="s">
        <v>1173</v>
      </c>
      <c r="C86" s="71" t="s">
        <v>1181</v>
      </c>
      <c r="D86" s="71" t="s">
        <v>1182</v>
      </c>
    </row>
    <row r="87" spans="1:4" x14ac:dyDescent="0.15">
      <c r="A87" s="71">
        <v>86</v>
      </c>
      <c r="B87" s="71" t="s">
        <v>1173</v>
      </c>
      <c r="C87" s="71" t="s">
        <v>1183</v>
      </c>
      <c r="D87" s="71" t="s">
        <v>1184</v>
      </c>
    </row>
    <row r="88" spans="1:4" x14ac:dyDescent="0.15">
      <c r="A88" s="71">
        <v>87</v>
      </c>
      <c r="B88" s="71" t="s">
        <v>1173</v>
      </c>
      <c r="C88" s="71" t="s">
        <v>1185</v>
      </c>
      <c r="D88" s="71" t="s">
        <v>1186</v>
      </c>
    </row>
    <row r="89" spans="1:4" x14ac:dyDescent="0.15">
      <c r="A89" s="71">
        <v>88</v>
      </c>
      <c r="B89" s="71" t="s">
        <v>1173</v>
      </c>
      <c r="C89" s="71" t="s">
        <v>1173</v>
      </c>
      <c r="D89" s="71" t="s">
        <v>1174</v>
      </c>
    </row>
    <row r="90" spans="1:4" x14ac:dyDescent="0.15">
      <c r="A90" s="71">
        <v>89</v>
      </c>
      <c r="B90" s="71" t="s">
        <v>1173</v>
      </c>
      <c r="C90" s="71" t="s">
        <v>1187</v>
      </c>
      <c r="D90" s="71" t="s">
        <v>1188</v>
      </c>
    </row>
    <row r="91" spans="1:4" x14ac:dyDescent="0.15">
      <c r="A91" s="71">
        <v>90</v>
      </c>
      <c r="B91" s="71" t="s">
        <v>1173</v>
      </c>
      <c r="C91" s="71" t="s">
        <v>1189</v>
      </c>
      <c r="D91" s="71" t="s">
        <v>1190</v>
      </c>
    </row>
    <row r="92" spans="1:4" x14ac:dyDescent="0.15">
      <c r="A92" s="71">
        <v>91</v>
      </c>
      <c r="B92" s="71" t="s">
        <v>1173</v>
      </c>
      <c r="C92" s="71" t="s">
        <v>1191</v>
      </c>
      <c r="D92" s="71" t="s">
        <v>1192</v>
      </c>
    </row>
    <row r="93" spans="1:4" x14ac:dyDescent="0.15">
      <c r="A93" s="71">
        <v>92</v>
      </c>
      <c r="B93" s="71" t="s">
        <v>1173</v>
      </c>
      <c r="C93" s="71" t="s">
        <v>1193</v>
      </c>
      <c r="D93" s="71" t="s">
        <v>1194</v>
      </c>
    </row>
    <row r="94" spans="1:4" x14ac:dyDescent="0.15">
      <c r="A94" s="71">
        <v>93</v>
      </c>
      <c r="B94" s="71" t="s">
        <v>1173</v>
      </c>
      <c r="C94" s="71" t="s">
        <v>1195</v>
      </c>
      <c r="D94" s="71" t="s">
        <v>1196</v>
      </c>
    </row>
    <row r="95" spans="1:4" x14ac:dyDescent="0.15">
      <c r="A95" s="71">
        <v>94</v>
      </c>
      <c r="B95" s="71" t="s">
        <v>1173</v>
      </c>
      <c r="C95" s="71" t="s">
        <v>1197</v>
      </c>
      <c r="D95" s="71" t="s">
        <v>1198</v>
      </c>
    </row>
    <row r="96" spans="1:4" x14ac:dyDescent="0.15">
      <c r="A96" s="71">
        <v>95</v>
      </c>
      <c r="B96" s="71" t="s">
        <v>1173</v>
      </c>
      <c r="C96" s="71" t="s">
        <v>1199</v>
      </c>
      <c r="D96" s="71" t="s">
        <v>1200</v>
      </c>
    </row>
    <row r="97" spans="1:4" x14ac:dyDescent="0.15">
      <c r="A97" s="71">
        <v>96</v>
      </c>
      <c r="B97" s="71" t="s">
        <v>1173</v>
      </c>
      <c r="C97" s="71" t="s">
        <v>1201</v>
      </c>
      <c r="D97" s="71" t="s">
        <v>1202</v>
      </c>
    </row>
    <row r="98" spans="1:4" x14ac:dyDescent="0.15">
      <c r="A98" s="71">
        <v>97</v>
      </c>
      <c r="B98" s="71" t="s">
        <v>1173</v>
      </c>
      <c r="C98" s="71" t="s">
        <v>1203</v>
      </c>
      <c r="D98" s="71" t="s">
        <v>1204</v>
      </c>
    </row>
    <row r="99" spans="1:4" x14ac:dyDescent="0.15">
      <c r="A99" s="71">
        <v>98</v>
      </c>
      <c r="B99" s="71" t="s">
        <v>1173</v>
      </c>
      <c r="C99" s="71" t="s">
        <v>1205</v>
      </c>
      <c r="D99" s="71" t="s">
        <v>1206</v>
      </c>
    </row>
    <row r="100" spans="1:4" x14ac:dyDescent="0.15">
      <c r="A100" s="71">
        <v>99</v>
      </c>
      <c r="B100" s="71" t="s">
        <v>1207</v>
      </c>
      <c r="C100" s="71" t="s">
        <v>1209</v>
      </c>
      <c r="D100" s="71" t="s">
        <v>1210</v>
      </c>
    </row>
    <row r="101" spans="1:4" x14ac:dyDescent="0.15">
      <c r="A101" s="71">
        <v>100</v>
      </c>
      <c r="B101" s="71" t="s">
        <v>1207</v>
      </c>
      <c r="C101" s="71" t="s">
        <v>1211</v>
      </c>
      <c r="D101" s="71" t="s">
        <v>1212</v>
      </c>
    </row>
    <row r="102" spans="1:4" x14ac:dyDescent="0.15">
      <c r="A102" s="71">
        <v>101</v>
      </c>
      <c r="B102" s="71" t="s">
        <v>1207</v>
      </c>
      <c r="C102" s="71" t="s">
        <v>1213</v>
      </c>
      <c r="D102" s="71" t="s">
        <v>1214</v>
      </c>
    </row>
    <row r="103" spans="1:4" x14ac:dyDescent="0.15">
      <c r="A103" s="71">
        <v>102</v>
      </c>
      <c r="B103" s="71" t="s">
        <v>1207</v>
      </c>
      <c r="C103" s="71" t="s">
        <v>1215</v>
      </c>
      <c r="D103" s="71" t="s">
        <v>1216</v>
      </c>
    </row>
    <row r="104" spans="1:4" x14ac:dyDescent="0.15">
      <c r="A104" s="71">
        <v>103</v>
      </c>
      <c r="B104" s="71" t="s">
        <v>1207</v>
      </c>
      <c r="C104" s="71" t="s">
        <v>1217</v>
      </c>
      <c r="D104" s="71" t="s">
        <v>1218</v>
      </c>
    </row>
    <row r="105" spans="1:4" x14ac:dyDescent="0.15">
      <c r="A105" s="71">
        <v>104</v>
      </c>
      <c r="B105" s="71" t="s">
        <v>1207</v>
      </c>
      <c r="C105" s="71" t="s">
        <v>1219</v>
      </c>
      <c r="D105" s="71" t="s">
        <v>1220</v>
      </c>
    </row>
    <row r="106" spans="1:4" x14ac:dyDescent="0.15">
      <c r="A106" s="71">
        <v>105</v>
      </c>
      <c r="B106" s="71" t="s">
        <v>1207</v>
      </c>
      <c r="C106" s="71" t="s">
        <v>1207</v>
      </c>
      <c r="D106" s="71" t="s">
        <v>1208</v>
      </c>
    </row>
    <row r="107" spans="1:4" x14ac:dyDescent="0.15">
      <c r="A107" s="71">
        <v>106</v>
      </c>
      <c r="B107" s="71" t="s">
        <v>1207</v>
      </c>
      <c r="C107" s="71" t="s">
        <v>1221</v>
      </c>
      <c r="D107" s="71" t="s">
        <v>1222</v>
      </c>
    </row>
    <row r="108" spans="1:4" x14ac:dyDescent="0.15">
      <c r="A108" s="71">
        <v>107</v>
      </c>
      <c r="B108" s="71" t="s">
        <v>1207</v>
      </c>
      <c r="C108" s="71" t="s">
        <v>1223</v>
      </c>
      <c r="D108" s="71" t="s">
        <v>1224</v>
      </c>
    </row>
    <row r="109" spans="1:4" x14ac:dyDescent="0.15">
      <c r="A109" s="71">
        <v>108</v>
      </c>
      <c r="B109" s="71" t="s">
        <v>1207</v>
      </c>
      <c r="C109" s="71" t="s">
        <v>1225</v>
      </c>
      <c r="D109" s="71" t="s">
        <v>1226</v>
      </c>
    </row>
    <row r="110" spans="1:4" x14ac:dyDescent="0.15">
      <c r="A110" s="71">
        <v>109</v>
      </c>
      <c r="B110" s="71" t="s">
        <v>1207</v>
      </c>
      <c r="C110" s="71" t="s">
        <v>1227</v>
      </c>
      <c r="D110" s="71" t="s">
        <v>1228</v>
      </c>
    </row>
    <row r="111" spans="1:4" x14ac:dyDescent="0.15">
      <c r="A111" s="71">
        <v>110</v>
      </c>
      <c r="B111" s="71" t="s">
        <v>1207</v>
      </c>
      <c r="C111" s="71" t="s">
        <v>1229</v>
      </c>
      <c r="D111" s="71" t="s">
        <v>1230</v>
      </c>
    </row>
    <row r="112" spans="1:4" x14ac:dyDescent="0.15">
      <c r="A112" s="71">
        <v>111</v>
      </c>
      <c r="B112" s="71" t="s">
        <v>1207</v>
      </c>
      <c r="C112" s="71" t="s">
        <v>1231</v>
      </c>
      <c r="D112" s="71" t="s">
        <v>1232</v>
      </c>
    </row>
    <row r="113" spans="1:4" x14ac:dyDescent="0.15">
      <c r="A113" s="71">
        <v>112</v>
      </c>
      <c r="B113" s="71" t="s">
        <v>1207</v>
      </c>
      <c r="C113" s="71" t="s">
        <v>1233</v>
      </c>
      <c r="D113" s="71" t="s">
        <v>1234</v>
      </c>
    </row>
    <row r="114" spans="1:4" x14ac:dyDescent="0.15">
      <c r="A114" s="71">
        <v>113</v>
      </c>
      <c r="B114" s="71" t="s">
        <v>1207</v>
      </c>
      <c r="C114" s="71" t="s">
        <v>1235</v>
      </c>
      <c r="D114" s="71" t="s">
        <v>1236</v>
      </c>
    </row>
    <row r="115" spans="1:4" x14ac:dyDescent="0.15">
      <c r="A115" s="71">
        <v>114</v>
      </c>
      <c r="B115" s="71" t="s">
        <v>1207</v>
      </c>
      <c r="C115" s="71" t="s">
        <v>1237</v>
      </c>
      <c r="D115" s="71" t="s">
        <v>1238</v>
      </c>
    </row>
    <row r="116" spans="1:4" x14ac:dyDescent="0.15">
      <c r="A116" s="71">
        <v>115</v>
      </c>
      <c r="B116" s="71" t="s">
        <v>1207</v>
      </c>
      <c r="C116" s="71" t="s">
        <v>1239</v>
      </c>
      <c r="D116" s="71" t="s">
        <v>1240</v>
      </c>
    </row>
    <row r="117" spans="1:4" x14ac:dyDescent="0.15">
      <c r="A117" s="71">
        <v>116</v>
      </c>
      <c r="B117" s="71" t="s">
        <v>1207</v>
      </c>
      <c r="C117" s="71" t="s">
        <v>1241</v>
      </c>
      <c r="D117" s="71" t="s">
        <v>1242</v>
      </c>
    </row>
    <row r="118" spans="1:4" x14ac:dyDescent="0.15">
      <c r="A118" s="71">
        <v>117</v>
      </c>
      <c r="B118" s="71" t="s">
        <v>1207</v>
      </c>
      <c r="C118" s="71" t="s">
        <v>1243</v>
      </c>
      <c r="D118" s="71" t="s">
        <v>1244</v>
      </c>
    </row>
    <row r="119" spans="1:4" x14ac:dyDescent="0.15">
      <c r="A119" s="71">
        <v>118</v>
      </c>
      <c r="B119" s="71" t="s">
        <v>1207</v>
      </c>
      <c r="C119" s="71" t="s">
        <v>1245</v>
      </c>
      <c r="D119" s="71" t="s">
        <v>1246</v>
      </c>
    </row>
    <row r="120" spans="1:4" x14ac:dyDescent="0.15">
      <c r="A120" s="71">
        <v>119</v>
      </c>
      <c r="B120" s="71" t="s">
        <v>1207</v>
      </c>
      <c r="C120" s="71" t="s">
        <v>1247</v>
      </c>
      <c r="D120" s="71" t="s">
        <v>1248</v>
      </c>
    </row>
    <row r="121" spans="1:4" x14ac:dyDescent="0.15">
      <c r="A121" s="71">
        <v>120</v>
      </c>
      <c r="B121" s="71" t="s">
        <v>1207</v>
      </c>
      <c r="C121" s="71" t="s">
        <v>1249</v>
      </c>
      <c r="D121" s="71" t="s">
        <v>1250</v>
      </c>
    </row>
    <row r="122" spans="1:4" x14ac:dyDescent="0.15">
      <c r="A122" s="71">
        <v>121</v>
      </c>
      <c r="B122" s="71" t="s">
        <v>1207</v>
      </c>
      <c r="C122" s="71" t="s">
        <v>1251</v>
      </c>
      <c r="D122" s="71" t="s">
        <v>1252</v>
      </c>
    </row>
    <row r="123" spans="1:4" x14ac:dyDescent="0.15">
      <c r="A123" s="71">
        <v>122</v>
      </c>
      <c r="B123" s="71" t="s">
        <v>1253</v>
      </c>
      <c r="C123" s="71" t="s">
        <v>1255</v>
      </c>
      <c r="D123" s="71" t="s">
        <v>1256</v>
      </c>
    </row>
    <row r="124" spans="1:4" x14ac:dyDescent="0.15">
      <c r="A124" s="71">
        <v>123</v>
      </c>
      <c r="B124" s="71" t="s">
        <v>1253</v>
      </c>
      <c r="C124" s="71" t="s">
        <v>1257</v>
      </c>
      <c r="D124" s="71" t="s">
        <v>1258</v>
      </c>
    </row>
    <row r="125" spans="1:4" x14ac:dyDescent="0.15">
      <c r="A125" s="71">
        <v>124</v>
      </c>
      <c r="B125" s="71" t="s">
        <v>1253</v>
      </c>
      <c r="C125" s="71" t="s">
        <v>1259</v>
      </c>
      <c r="D125" s="71" t="s">
        <v>1260</v>
      </c>
    </row>
    <row r="126" spans="1:4" x14ac:dyDescent="0.15">
      <c r="A126" s="71">
        <v>125</v>
      </c>
      <c r="B126" s="71" t="s">
        <v>1253</v>
      </c>
      <c r="C126" s="71" t="s">
        <v>1261</v>
      </c>
      <c r="D126" s="71" t="s">
        <v>1262</v>
      </c>
    </row>
    <row r="127" spans="1:4" x14ac:dyDescent="0.15">
      <c r="A127" s="71">
        <v>126</v>
      </c>
      <c r="B127" s="71" t="s">
        <v>1253</v>
      </c>
      <c r="C127" s="71" t="s">
        <v>1263</v>
      </c>
      <c r="D127" s="71" t="s">
        <v>1264</v>
      </c>
    </row>
    <row r="128" spans="1:4" x14ac:dyDescent="0.15">
      <c r="A128" s="71">
        <v>127</v>
      </c>
      <c r="B128" s="71" t="s">
        <v>1253</v>
      </c>
      <c r="C128" s="71" t="s">
        <v>1265</v>
      </c>
      <c r="D128" s="71" t="s">
        <v>1266</v>
      </c>
    </row>
    <row r="129" spans="1:4" x14ac:dyDescent="0.15">
      <c r="A129" s="71">
        <v>128</v>
      </c>
      <c r="B129" s="71" t="s">
        <v>1253</v>
      </c>
      <c r="C129" s="71" t="s">
        <v>1253</v>
      </c>
      <c r="D129" s="71" t="s">
        <v>1254</v>
      </c>
    </row>
    <row r="130" spans="1:4" x14ac:dyDescent="0.15">
      <c r="A130" s="71">
        <v>129</v>
      </c>
      <c r="B130" s="71" t="s">
        <v>1253</v>
      </c>
      <c r="C130" s="71" t="s">
        <v>1111</v>
      </c>
      <c r="D130" s="71" t="s">
        <v>1267</v>
      </c>
    </row>
    <row r="131" spans="1:4" x14ac:dyDescent="0.15">
      <c r="A131" s="71">
        <v>130</v>
      </c>
      <c r="B131" s="71" t="s">
        <v>1253</v>
      </c>
      <c r="C131" s="71" t="s">
        <v>1268</v>
      </c>
      <c r="D131" s="71" t="s">
        <v>1269</v>
      </c>
    </row>
    <row r="132" spans="1:4" x14ac:dyDescent="0.15">
      <c r="A132" s="71">
        <v>131</v>
      </c>
      <c r="B132" s="71" t="s">
        <v>1253</v>
      </c>
      <c r="C132" s="71" t="s">
        <v>1270</v>
      </c>
      <c r="D132" s="71" t="s">
        <v>1271</v>
      </c>
    </row>
    <row r="133" spans="1:4" x14ac:dyDescent="0.15">
      <c r="A133" s="71">
        <v>132</v>
      </c>
      <c r="B133" s="71" t="s">
        <v>1253</v>
      </c>
      <c r="C133" s="71" t="s">
        <v>1272</v>
      </c>
      <c r="D133" s="71" t="s">
        <v>1273</v>
      </c>
    </row>
    <row r="134" spans="1:4" x14ac:dyDescent="0.15">
      <c r="A134" s="71">
        <v>133</v>
      </c>
      <c r="B134" s="71" t="s">
        <v>1253</v>
      </c>
      <c r="C134" s="71" t="s">
        <v>1274</v>
      </c>
      <c r="D134" s="71" t="s">
        <v>1275</v>
      </c>
    </row>
    <row r="135" spans="1:4" x14ac:dyDescent="0.15">
      <c r="A135" s="71">
        <v>134</v>
      </c>
      <c r="B135" s="71" t="s">
        <v>1253</v>
      </c>
      <c r="C135" s="71" t="s">
        <v>1276</v>
      </c>
      <c r="D135" s="71" t="s">
        <v>1277</v>
      </c>
    </row>
    <row r="136" spans="1:4" x14ac:dyDescent="0.15">
      <c r="A136" s="71">
        <v>135</v>
      </c>
      <c r="B136" s="71" t="s">
        <v>1253</v>
      </c>
      <c r="C136" s="71" t="s">
        <v>1278</v>
      </c>
      <c r="D136" s="71" t="s">
        <v>1279</v>
      </c>
    </row>
    <row r="137" spans="1:4" x14ac:dyDescent="0.15">
      <c r="A137" s="71">
        <v>136</v>
      </c>
      <c r="B137" s="71" t="s">
        <v>1280</v>
      </c>
      <c r="C137" s="71" t="s">
        <v>1282</v>
      </c>
      <c r="D137" s="71" t="s">
        <v>1283</v>
      </c>
    </row>
    <row r="138" spans="1:4" x14ac:dyDescent="0.15">
      <c r="A138" s="71">
        <v>137</v>
      </c>
      <c r="B138" s="71" t="s">
        <v>1280</v>
      </c>
      <c r="C138" s="71" t="s">
        <v>1284</v>
      </c>
      <c r="D138" s="71" t="s">
        <v>1285</v>
      </c>
    </row>
    <row r="139" spans="1:4" x14ac:dyDescent="0.15">
      <c r="A139" s="71">
        <v>138</v>
      </c>
      <c r="B139" s="71" t="s">
        <v>1280</v>
      </c>
      <c r="C139" s="71" t="s">
        <v>1286</v>
      </c>
      <c r="D139" s="71" t="s">
        <v>1287</v>
      </c>
    </row>
    <row r="140" spans="1:4" x14ac:dyDescent="0.15">
      <c r="A140" s="71">
        <v>139</v>
      </c>
      <c r="B140" s="71" t="s">
        <v>1280</v>
      </c>
      <c r="C140" s="71" t="s">
        <v>1288</v>
      </c>
      <c r="D140" s="71" t="s">
        <v>1289</v>
      </c>
    </row>
    <row r="141" spans="1:4" x14ac:dyDescent="0.15">
      <c r="A141" s="71">
        <v>140</v>
      </c>
      <c r="B141" s="71" t="s">
        <v>1280</v>
      </c>
      <c r="C141" s="71" t="s">
        <v>1290</v>
      </c>
      <c r="D141" s="71" t="s">
        <v>1291</v>
      </c>
    </row>
    <row r="142" spans="1:4" x14ac:dyDescent="0.15">
      <c r="A142" s="71">
        <v>141</v>
      </c>
      <c r="B142" s="71" t="s">
        <v>1280</v>
      </c>
      <c r="C142" s="71" t="s">
        <v>1292</v>
      </c>
      <c r="D142" s="71" t="s">
        <v>1293</v>
      </c>
    </row>
    <row r="143" spans="1:4" x14ac:dyDescent="0.15">
      <c r="A143" s="71">
        <v>142</v>
      </c>
      <c r="B143" s="71" t="s">
        <v>1280</v>
      </c>
      <c r="C143" s="71" t="s">
        <v>1294</v>
      </c>
      <c r="D143" s="71" t="s">
        <v>1295</v>
      </c>
    </row>
    <row r="144" spans="1:4" x14ac:dyDescent="0.15">
      <c r="A144" s="71">
        <v>143</v>
      </c>
      <c r="B144" s="71" t="s">
        <v>1280</v>
      </c>
      <c r="C144" s="71" t="s">
        <v>1296</v>
      </c>
      <c r="D144" s="71" t="s">
        <v>1297</v>
      </c>
    </row>
    <row r="145" spans="1:4" x14ac:dyDescent="0.15">
      <c r="A145" s="71">
        <v>144</v>
      </c>
      <c r="B145" s="71" t="s">
        <v>1280</v>
      </c>
      <c r="C145" s="71" t="s">
        <v>1298</v>
      </c>
      <c r="D145" s="71" t="s">
        <v>1299</v>
      </c>
    </row>
    <row r="146" spans="1:4" x14ac:dyDescent="0.15">
      <c r="A146" s="71">
        <v>145</v>
      </c>
      <c r="B146" s="71" t="s">
        <v>1280</v>
      </c>
      <c r="C146" s="71" t="s">
        <v>1280</v>
      </c>
      <c r="D146" s="71" t="s">
        <v>1281</v>
      </c>
    </row>
    <row r="147" spans="1:4" x14ac:dyDescent="0.15">
      <c r="A147" s="71">
        <v>146</v>
      </c>
      <c r="B147" s="71" t="s">
        <v>1280</v>
      </c>
      <c r="C147" s="71" t="s">
        <v>1300</v>
      </c>
      <c r="D147" s="71" t="s">
        <v>1301</v>
      </c>
    </row>
    <row r="148" spans="1:4" x14ac:dyDescent="0.15">
      <c r="A148" s="71">
        <v>147</v>
      </c>
      <c r="B148" s="71" t="s">
        <v>1280</v>
      </c>
      <c r="C148" s="71" t="s">
        <v>1302</v>
      </c>
      <c r="D148" s="71" t="s">
        <v>1303</v>
      </c>
    </row>
    <row r="149" spans="1:4" x14ac:dyDescent="0.15">
      <c r="A149" s="71">
        <v>148</v>
      </c>
      <c r="B149" s="71" t="s">
        <v>1280</v>
      </c>
      <c r="C149" s="71" t="s">
        <v>1304</v>
      </c>
      <c r="D149" s="71" t="s">
        <v>1305</v>
      </c>
    </row>
    <row r="150" spans="1:4" x14ac:dyDescent="0.15">
      <c r="A150" s="71">
        <v>149</v>
      </c>
      <c r="B150" s="71" t="s">
        <v>1280</v>
      </c>
      <c r="C150" s="71" t="s">
        <v>1306</v>
      </c>
      <c r="D150" s="71" t="s">
        <v>1307</v>
      </c>
    </row>
    <row r="151" spans="1:4" x14ac:dyDescent="0.15">
      <c r="A151" s="71">
        <v>150</v>
      </c>
      <c r="B151" s="71" t="s">
        <v>1280</v>
      </c>
      <c r="C151" s="71" t="s">
        <v>1308</v>
      </c>
      <c r="D151" s="71" t="s">
        <v>1309</v>
      </c>
    </row>
    <row r="152" spans="1:4" x14ac:dyDescent="0.15">
      <c r="A152" s="71">
        <v>151</v>
      </c>
      <c r="B152" s="71" t="s">
        <v>1280</v>
      </c>
      <c r="C152" s="71" t="s">
        <v>1310</v>
      </c>
      <c r="D152" s="71" t="s">
        <v>1311</v>
      </c>
    </row>
    <row r="153" spans="1:4" x14ac:dyDescent="0.15">
      <c r="A153" s="71">
        <v>152</v>
      </c>
      <c r="B153" s="71" t="s">
        <v>1280</v>
      </c>
      <c r="C153" s="71" t="s">
        <v>1312</v>
      </c>
      <c r="D153" s="71" t="s">
        <v>1313</v>
      </c>
    </row>
    <row r="154" spans="1:4" x14ac:dyDescent="0.15">
      <c r="A154" s="71">
        <v>153</v>
      </c>
      <c r="B154" s="71" t="s">
        <v>1280</v>
      </c>
      <c r="C154" s="71" t="s">
        <v>1314</v>
      </c>
      <c r="D154" s="71" t="s">
        <v>1315</v>
      </c>
    </row>
    <row r="155" spans="1:4" x14ac:dyDescent="0.15">
      <c r="A155" s="71">
        <v>154</v>
      </c>
      <c r="B155" s="71" t="s">
        <v>1316</v>
      </c>
      <c r="C155" s="71" t="s">
        <v>1318</v>
      </c>
      <c r="D155" s="71" t="s">
        <v>1319</v>
      </c>
    </row>
    <row r="156" spans="1:4" x14ac:dyDescent="0.15">
      <c r="A156" s="71">
        <v>155</v>
      </c>
      <c r="B156" s="71" t="s">
        <v>1316</v>
      </c>
      <c r="C156" s="71" t="s">
        <v>1320</v>
      </c>
      <c r="D156" s="71" t="s">
        <v>1321</v>
      </c>
    </row>
    <row r="157" spans="1:4" x14ac:dyDescent="0.15">
      <c r="A157" s="71">
        <v>156</v>
      </c>
      <c r="B157" s="71" t="s">
        <v>1316</v>
      </c>
      <c r="C157" s="71" t="s">
        <v>1322</v>
      </c>
      <c r="D157" s="71" t="s">
        <v>1323</v>
      </c>
    </row>
    <row r="158" spans="1:4" x14ac:dyDescent="0.15">
      <c r="A158" s="71">
        <v>157</v>
      </c>
      <c r="B158" s="71" t="s">
        <v>1316</v>
      </c>
      <c r="C158" s="71" t="s">
        <v>1089</v>
      </c>
      <c r="D158" s="71" t="s">
        <v>1324</v>
      </c>
    </row>
    <row r="159" spans="1:4" x14ac:dyDescent="0.15">
      <c r="A159" s="71">
        <v>158</v>
      </c>
      <c r="B159" s="71" t="s">
        <v>1316</v>
      </c>
      <c r="C159" s="71" t="s">
        <v>1316</v>
      </c>
      <c r="D159" s="71" t="s">
        <v>1317</v>
      </c>
    </row>
    <row r="160" spans="1:4" x14ac:dyDescent="0.15">
      <c r="A160" s="71">
        <v>159</v>
      </c>
      <c r="B160" s="71" t="s">
        <v>1316</v>
      </c>
      <c r="C160" s="71" t="s">
        <v>1325</v>
      </c>
      <c r="D160" s="71" t="s">
        <v>1326</v>
      </c>
    </row>
    <row r="161" spans="1:4" x14ac:dyDescent="0.15">
      <c r="A161" s="71">
        <v>160</v>
      </c>
      <c r="B161" s="71" t="s">
        <v>1316</v>
      </c>
      <c r="C161" s="71" t="s">
        <v>1327</v>
      </c>
      <c r="D161" s="71" t="s">
        <v>1328</v>
      </c>
    </row>
    <row r="162" spans="1:4" x14ac:dyDescent="0.15">
      <c r="A162" s="71">
        <v>161</v>
      </c>
      <c r="B162" s="71" t="s">
        <v>1316</v>
      </c>
      <c r="C162" s="71" t="s">
        <v>1329</v>
      </c>
      <c r="D162" s="71" t="s">
        <v>1330</v>
      </c>
    </row>
    <row r="163" spans="1:4" x14ac:dyDescent="0.15">
      <c r="A163" s="71">
        <v>162</v>
      </c>
      <c r="B163" s="71" t="s">
        <v>1316</v>
      </c>
      <c r="C163" s="71" t="s">
        <v>1331</v>
      </c>
      <c r="D163" s="71" t="s">
        <v>1332</v>
      </c>
    </row>
    <row r="164" spans="1:4" x14ac:dyDescent="0.15">
      <c r="A164" s="71">
        <v>163</v>
      </c>
      <c r="B164" s="71" t="s">
        <v>1333</v>
      </c>
      <c r="C164" s="71" t="s">
        <v>1335</v>
      </c>
      <c r="D164" s="71" t="s">
        <v>1336</v>
      </c>
    </row>
    <row r="165" spans="1:4" x14ac:dyDescent="0.15">
      <c r="A165" s="71">
        <v>164</v>
      </c>
      <c r="B165" s="71" t="s">
        <v>1333</v>
      </c>
      <c r="C165" s="71" t="s">
        <v>1337</v>
      </c>
      <c r="D165" s="71" t="s">
        <v>1338</v>
      </c>
    </row>
    <row r="166" spans="1:4" x14ac:dyDescent="0.15">
      <c r="A166" s="71">
        <v>165</v>
      </c>
      <c r="B166" s="71" t="s">
        <v>1333</v>
      </c>
      <c r="C166" s="71" t="s">
        <v>1023</v>
      </c>
      <c r="D166" s="71" t="s">
        <v>1339</v>
      </c>
    </row>
    <row r="167" spans="1:4" x14ac:dyDescent="0.15">
      <c r="A167" s="71">
        <v>166</v>
      </c>
      <c r="B167" s="71" t="s">
        <v>1333</v>
      </c>
      <c r="C167" s="71" t="s">
        <v>1340</v>
      </c>
      <c r="D167" s="71" t="s">
        <v>1341</v>
      </c>
    </row>
    <row r="168" spans="1:4" x14ac:dyDescent="0.15">
      <c r="A168" s="71">
        <v>167</v>
      </c>
      <c r="B168" s="71" t="s">
        <v>1333</v>
      </c>
      <c r="C168" s="71" t="s">
        <v>1342</v>
      </c>
      <c r="D168" s="71" t="s">
        <v>1343</v>
      </c>
    </row>
    <row r="169" spans="1:4" x14ac:dyDescent="0.15">
      <c r="A169" s="71">
        <v>168</v>
      </c>
      <c r="B169" s="71" t="s">
        <v>1333</v>
      </c>
      <c r="C169" s="71" t="s">
        <v>1344</v>
      </c>
      <c r="D169" s="71" t="s">
        <v>1345</v>
      </c>
    </row>
    <row r="170" spans="1:4" x14ac:dyDescent="0.15">
      <c r="A170" s="71">
        <v>169</v>
      </c>
      <c r="B170" s="71" t="s">
        <v>1333</v>
      </c>
      <c r="C170" s="71" t="s">
        <v>1346</v>
      </c>
      <c r="D170" s="71" t="s">
        <v>1347</v>
      </c>
    </row>
    <row r="171" spans="1:4" x14ac:dyDescent="0.15">
      <c r="A171" s="71">
        <v>170</v>
      </c>
      <c r="B171" s="71" t="s">
        <v>1333</v>
      </c>
      <c r="C171" s="71" t="s">
        <v>1333</v>
      </c>
      <c r="D171" s="71" t="s">
        <v>1334</v>
      </c>
    </row>
    <row r="172" spans="1:4" x14ac:dyDescent="0.15">
      <c r="A172" s="71">
        <v>171</v>
      </c>
      <c r="B172" s="71" t="s">
        <v>1333</v>
      </c>
      <c r="C172" s="71" t="s">
        <v>1348</v>
      </c>
      <c r="D172" s="71" t="s">
        <v>1349</v>
      </c>
    </row>
    <row r="173" spans="1:4" x14ac:dyDescent="0.15">
      <c r="A173" s="71">
        <v>172</v>
      </c>
      <c r="B173" s="71" t="s">
        <v>1333</v>
      </c>
      <c r="C173" s="71" t="s">
        <v>1350</v>
      </c>
      <c r="D173" s="71" t="s">
        <v>1351</v>
      </c>
    </row>
    <row r="174" spans="1:4" x14ac:dyDescent="0.15">
      <c r="A174" s="71">
        <v>173</v>
      </c>
      <c r="B174" s="71" t="s">
        <v>1333</v>
      </c>
      <c r="C174" s="71" t="s">
        <v>1352</v>
      </c>
      <c r="D174" s="71" t="s">
        <v>1353</v>
      </c>
    </row>
    <row r="175" spans="1:4" x14ac:dyDescent="0.15">
      <c r="A175" s="71">
        <v>174</v>
      </c>
      <c r="B175" s="71" t="s">
        <v>1354</v>
      </c>
      <c r="C175" s="71" t="s">
        <v>1335</v>
      </c>
      <c r="D175" s="71" t="s">
        <v>1356</v>
      </c>
    </row>
    <row r="176" spans="1:4" x14ac:dyDescent="0.15">
      <c r="A176" s="71">
        <v>175</v>
      </c>
      <c r="B176" s="71" t="s">
        <v>1354</v>
      </c>
      <c r="C176" s="71" t="s">
        <v>1357</v>
      </c>
      <c r="D176" s="71" t="s">
        <v>1358</v>
      </c>
    </row>
    <row r="177" spans="1:4" x14ac:dyDescent="0.15">
      <c r="A177" s="71">
        <v>176</v>
      </c>
      <c r="B177" s="71" t="s">
        <v>1354</v>
      </c>
      <c r="C177" s="71" t="s">
        <v>1359</v>
      </c>
      <c r="D177" s="71" t="s">
        <v>1360</v>
      </c>
    </row>
    <row r="178" spans="1:4" x14ac:dyDescent="0.15">
      <c r="A178" s="71">
        <v>177</v>
      </c>
      <c r="B178" s="71" t="s">
        <v>1354</v>
      </c>
      <c r="C178" s="71" t="s">
        <v>1361</v>
      </c>
      <c r="D178" s="71" t="s">
        <v>1362</v>
      </c>
    </row>
    <row r="179" spans="1:4" x14ac:dyDescent="0.15">
      <c r="A179" s="71">
        <v>178</v>
      </c>
      <c r="B179" s="71" t="s">
        <v>1354</v>
      </c>
      <c r="C179" s="71" t="s">
        <v>1363</v>
      </c>
      <c r="D179" s="71" t="s">
        <v>1364</v>
      </c>
    </row>
    <row r="180" spans="1:4" x14ac:dyDescent="0.15">
      <c r="A180" s="71">
        <v>179</v>
      </c>
      <c r="B180" s="71" t="s">
        <v>1354</v>
      </c>
      <c r="C180" s="71" t="s">
        <v>1365</v>
      </c>
      <c r="D180" s="71" t="s">
        <v>1366</v>
      </c>
    </row>
    <row r="181" spans="1:4" x14ac:dyDescent="0.15">
      <c r="A181" s="71">
        <v>180</v>
      </c>
      <c r="B181" s="71" t="s">
        <v>1354</v>
      </c>
      <c r="C181" s="71" t="s">
        <v>1354</v>
      </c>
      <c r="D181" s="71" t="s">
        <v>1355</v>
      </c>
    </row>
    <row r="182" spans="1:4" x14ac:dyDescent="0.15">
      <c r="A182" s="71">
        <v>181</v>
      </c>
      <c r="B182" s="71" t="s">
        <v>1354</v>
      </c>
      <c r="C182" s="71" t="s">
        <v>1367</v>
      </c>
      <c r="D182" s="71" t="s">
        <v>1368</v>
      </c>
    </row>
    <row r="183" spans="1:4" x14ac:dyDescent="0.15">
      <c r="A183" s="71">
        <v>182</v>
      </c>
      <c r="B183" s="71" t="s">
        <v>1369</v>
      </c>
      <c r="C183" s="71" t="s">
        <v>1371</v>
      </c>
      <c r="D183" s="71" t="s">
        <v>1372</v>
      </c>
    </row>
    <row r="184" spans="1:4" x14ac:dyDescent="0.15">
      <c r="A184" s="71">
        <v>183</v>
      </c>
      <c r="B184" s="71" t="s">
        <v>1369</v>
      </c>
      <c r="C184" s="71" t="s">
        <v>1373</v>
      </c>
      <c r="D184" s="71" t="s">
        <v>1374</v>
      </c>
    </row>
    <row r="185" spans="1:4" x14ac:dyDescent="0.15">
      <c r="A185" s="71">
        <v>184</v>
      </c>
      <c r="B185" s="71" t="s">
        <v>1369</v>
      </c>
      <c r="C185" s="71" t="s">
        <v>1375</v>
      </c>
      <c r="D185" s="71" t="s">
        <v>1376</v>
      </c>
    </row>
    <row r="186" spans="1:4" x14ac:dyDescent="0.15">
      <c r="A186" s="71">
        <v>185</v>
      </c>
      <c r="B186" s="71" t="s">
        <v>1369</v>
      </c>
      <c r="C186" s="71" t="s">
        <v>1377</v>
      </c>
      <c r="D186" s="71" t="s">
        <v>1378</v>
      </c>
    </row>
    <row r="187" spans="1:4" x14ac:dyDescent="0.15">
      <c r="A187" s="71">
        <v>186</v>
      </c>
      <c r="B187" s="71" t="s">
        <v>1369</v>
      </c>
      <c r="C187" s="71" t="s">
        <v>1379</v>
      </c>
      <c r="D187" s="71" t="s">
        <v>1380</v>
      </c>
    </row>
    <row r="188" spans="1:4" x14ac:dyDescent="0.15">
      <c r="A188" s="71">
        <v>187</v>
      </c>
      <c r="B188" s="71" t="s">
        <v>1369</v>
      </c>
      <c r="C188" s="71" t="s">
        <v>1381</v>
      </c>
      <c r="D188" s="71" t="s">
        <v>1382</v>
      </c>
    </row>
    <row r="189" spans="1:4" x14ac:dyDescent="0.15">
      <c r="A189" s="71">
        <v>188</v>
      </c>
      <c r="B189" s="71" t="s">
        <v>1369</v>
      </c>
      <c r="C189" s="71" t="s">
        <v>1383</v>
      </c>
      <c r="D189" s="71" t="s">
        <v>1384</v>
      </c>
    </row>
    <row r="190" spans="1:4" x14ac:dyDescent="0.15">
      <c r="A190" s="71">
        <v>189</v>
      </c>
      <c r="B190" s="71" t="s">
        <v>1369</v>
      </c>
      <c r="C190" s="71" t="s">
        <v>1385</v>
      </c>
      <c r="D190" s="71" t="s">
        <v>1386</v>
      </c>
    </row>
    <row r="191" spans="1:4" x14ac:dyDescent="0.15">
      <c r="A191" s="71">
        <v>190</v>
      </c>
      <c r="B191" s="71" t="s">
        <v>1369</v>
      </c>
      <c r="C191" s="71" t="s">
        <v>1147</v>
      </c>
      <c r="D191" s="71" t="s">
        <v>1387</v>
      </c>
    </row>
    <row r="192" spans="1:4" x14ac:dyDescent="0.15">
      <c r="A192" s="71">
        <v>191</v>
      </c>
      <c r="B192" s="71" t="s">
        <v>1369</v>
      </c>
      <c r="C192" s="71" t="s">
        <v>1388</v>
      </c>
      <c r="D192" s="71" t="s">
        <v>1389</v>
      </c>
    </row>
    <row r="193" spans="1:4" x14ac:dyDescent="0.15">
      <c r="A193" s="71">
        <v>192</v>
      </c>
      <c r="B193" s="71" t="s">
        <v>1369</v>
      </c>
      <c r="C193" s="71" t="s">
        <v>1390</v>
      </c>
      <c r="D193" s="71" t="s">
        <v>1391</v>
      </c>
    </row>
    <row r="194" spans="1:4" x14ac:dyDescent="0.15">
      <c r="A194" s="71">
        <v>193</v>
      </c>
      <c r="B194" s="71" t="s">
        <v>1369</v>
      </c>
      <c r="C194" s="71" t="s">
        <v>1392</v>
      </c>
      <c r="D194" s="71" t="s">
        <v>1393</v>
      </c>
    </row>
    <row r="195" spans="1:4" x14ac:dyDescent="0.15">
      <c r="A195" s="71">
        <v>194</v>
      </c>
      <c r="B195" s="71" t="s">
        <v>1369</v>
      </c>
      <c r="C195" s="71" t="s">
        <v>1394</v>
      </c>
      <c r="D195" s="71" t="s">
        <v>1395</v>
      </c>
    </row>
    <row r="196" spans="1:4" x14ac:dyDescent="0.15">
      <c r="A196" s="71">
        <v>195</v>
      </c>
      <c r="B196" s="71" t="s">
        <v>1369</v>
      </c>
      <c r="C196" s="71" t="s">
        <v>1396</v>
      </c>
      <c r="D196" s="71" t="s">
        <v>1397</v>
      </c>
    </row>
    <row r="197" spans="1:4" x14ac:dyDescent="0.15">
      <c r="A197" s="71">
        <v>196</v>
      </c>
      <c r="B197" s="71" t="s">
        <v>1369</v>
      </c>
      <c r="C197" s="71" t="s">
        <v>1398</v>
      </c>
      <c r="D197" s="71" t="s">
        <v>1399</v>
      </c>
    </row>
    <row r="198" spans="1:4" x14ac:dyDescent="0.15">
      <c r="A198" s="71">
        <v>197</v>
      </c>
      <c r="B198" s="71" t="s">
        <v>1369</v>
      </c>
      <c r="C198" s="71" t="s">
        <v>1400</v>
      </c>
      <c r="D198" s="71" t="s">
        <v>1401</v>
      </c>
    </row>
    <row r="199" spans="1:4" x14ac:dyDescent="0.15">
      <c r="A199" s="71">
        <v>198</v>
      </c>
      <c r="B199" s="71" t="s">
        <v>1369</v>
      </c>
      <c r="C199" s="71" t="s">
        <v>1402</v>
      </c>
      <c r="D199" s="71" t="s">
        <v>1403</v>
      </c>
    </row>
    <row r="200" spans="1:4" x14ac:dyDescent="0.15">
      <c r="A200" s="71">
        <v>199</v>
      </c>
      <c r="B200" s="71" t="s">
        <v>1369</v>
      </c>
      <c r="C200" s="71" t="s">
        <v>1404</v>
      </c>
      <c r="D200" s="71" t="s">
        <v>1405</v>
      </c>
    </row>
    <row r="201" spans="1:4" x14ac:dyDescent="0.15">
      <c r="A201" s="71">
        <v>200</v>
      </c>
      <c r="B201" s="71" t="s">
        <v>1369</v>
      </c>
      <c r="C201" s="71" t="s">
        <v>1406</v>
      </c>
      <c r="D201" s="71" t="s">
        <v>1407</v>
      </c>
    </row>
    <row r="202" spans="1:4" x14ac:dyDescent="0.15">
      <c r="A202" s="71">
        <v>201</v>
      </c>
      <c r="B202" s="71" t="s">
        <v>1369</v>
      </c>
      <c r="C202" s="71" t="s">
        <v>1408</v>
      </c>
      <c r="D202" s="71" t="s">
        <v>1409</v>
      </c>
    </row>
    <row r="203" spans="1:4" x14ac:dyDescent="0.15">
      <c r="A203" s="71">
        <v>202</v>
      </c>
      <c r="B203" s="71" t="s">
        <v>1369</v>
      </c>
      <c r="C203" s="71" t="s">
        <v>1369</v>
      </c>
      <c r="D203" s="71" t="s">
        <v>1370</v>
      </c>
    </row>
    <row r="204" spans="1:4" x14ac:dyDescent="0.15">
      <c r="A204" s="71">
        <v>203</v>
      </c>
      <c r="B204" s="71" t="s">
        <v>1369</v>
      </c>
      <c r="C204" s="71" t="s">
        <v>1410</v>
      </c>
      <c r="D204" s="71" t="s">
        <v>1411</v>
      </c>
    </row>
    <row r="205" spans="1:4" x14ac:dyDescent="0.15">
      <c r="A205" s="71">
        <v>204</v>
      </c>
      <c r="B205" s="71" t="s">
        <v>1369</v>
      </c>
      <c r="C205" s="71" t="s">
        <v>1412</v>
      </c>
      <c r="D205" s="71" t="s">
        <v>1413</v>
      </c>
    </row>
    <row r="206" spans="1:4" x14ac:dyDescent="0.15">
      <c r="A206" s="71">
        <v>205</v>
      </c>
      <c r="B206" s="71" t="s">
        <v>1414</v>
      </c>
      <c r="C206" s="71" t="s">
        <v>1416</v>
      </c>
      <c r="D206" s="71" t="s">
        <v>1417</v>
      </c>
    </row>
    <row r="207" spans="1:4" x14ac:dyDescent="0.15">
      <c r="A207" s="71">
        <v>206</v>
      </c>
      <c r="B207" s="71" t="s">
        <v>1414</v>
      </c>
      <c r="C207" s="71" t="s">
        <v>1418</v>
      </c>
      <c r="D207" s="71" t="s">
        <v>1419</v>
      </c>
    </row>
    <row r="208" spans="1:4" x14ac:dyDescent="0.15">
      <c r="A208" s="71">
        <v>207</v>
      </c>
      <c r="B208" s="71" t="s">
        <v>1414</v>
      </c>
      <c r="C208" s="71" t="s">
        <v>1420</v>
      </c>
      <c r="D208" s="71" t="s">
        <v>1421</v>
      </c>
    </row>
    <row r="209" spans="1:4" x14ac:dyDescent="0.15">
      <c r="A209" s="71">
        <v>208</v>
      </c>
      <c r="B209" s="71" t="s">
        <v>1414</v>
      </c>
      <c r="C209" s="71" t="s">
        <v>1422</v>
      </c>
      <c r="D209" s="71" t="s">
        <v>1423</v>
      </c>
    </row>
    <row r="210" spans="1:4" x14ac:dyDescent="0.15">
      <c r="A210" s="71">
        <v>209</v>
      </c>
      <c r="B210" s="71" t="s">
        <v>1414</v>
      </c>
      <c r="C210" s="71" t="s">
        <v>1424</v>
      </c>
      <c r="D210" s="71" t="s">
        <v>1425</v>
      </c>
    </row>
    <row r="211" spans="1:4" x14ac:dyDescent="0.15">
      <c r="A211" s="71">
        <v>210</v>
      </c>
      <c r="B211" s="71" t="s">
        <v>1414</v>
      </c>
      <c r="C211" s="71" t="s">
        <v>1426</v>
      </c>
      <c r="D211" s="71" t="s">
        <v>1427</v>
      </c>
    </row>
    <row r="212" spans="1:4" x14ac:dyDescent="0.15">
      <c r="A212" s="71">
        <v>211</v>
      </c>
      <c r="B212" s="71" t="s">
        <v>1414</v>
      </c>
      <c r="C212" s="71" t="s">
        <v>1428</v>
      </c>
      <c r="D212" s="71" t="s">
        <v>1429</v>
      </c>
    </row>
    <row r="213" spans="1:4" x14ac:dyDescent="0.15">
      <c r="A213" s="71">
        <v>212</v>
      </c>
      <c r="B213" s="71" t="s">
        <v>1414</v>
      </c>
      <c r="C213" s="71" t="s">
        <v>1430</v>
      </c>
      <c r="D213" s="71" t="s">
        <v>1431</v>
      </c>
    </row>
    <row r="214" spans="1:4" x14ac:dyDescent="0.15">
      <c r="A214" s="71">
        <v>213</v>
      </c>
      <c r="B214" s="71" t="s">
        <v>1414</v>
      </c>
      <c r="C214" s="71" t="s">
        <v>1432</v>
      </c>
      <c r="D214" s="71" t="s">
        <v>1433</v>
      </c>
    </row>
    <row r="215" spans="1:4" x14ac:dyDescent="0.15">
      <c r="A215" s="71">
        <v>214</v>
      </c>
      <c r="B215" s="71" t="s">
        <v>1414</v>
      </c>
      <c r="C215" s="71" t="s">
        <v>1434</v>
      </c>
      <c r="D215" s="71" t="s">
        <v>1435</v>
      </c>
    </row>
    <row r="216" spans="1:4" x14ac:dyDescent="0.15">
      <c r="A216" s="71">
        <v>215</v>
      </c>
      <c r="B216" s="71" t="s">
        <v>1414</v>
      </c>
      <c r="C216" s="71" t="s">
        <v>1436</v>
      </c>
      <c r="D216" s="71" t="s">
        <v>1437</v>
      </c>
    </row>
    <row r="217" spans="1:4" x14ac:dyDescent="0.15">
      <c r="A217" s="71">
        <v>216</v>
      </c>
      <c r="B217" s="71" t="s">
        <v>1414</v>
      </c>
      <c r="C217" s="71" t="s">
        <v>1438</v>
      </c>
      <c r="D217" s="71" t="s">
        <v>1439</v>
      </c>
    </row>
    <row r="218" spans="1:4" x14ac:dyDescent="0.15">
      <c r="A218" s="71">
        <v>217</v>
      </c>
      <c r="B218" s="71" t="s">
        <v>1414</v>
      </c>
      <c r="C218" s="71" t="s">
        <v>1440</v>
      </c>
      <c r="D218" s="71" t="s">
        <v>1441</v>
      </c>
    </row>
    <row r="219" spans="1:4" x14ac:dyDescent="0.15">
      <c r="A219" s="71">
        <v>218</v>
      </c>
      <c r="B219" s="71" t="s">
        <v>1414</v>
      </c>
      <c r="C219" s="71" t="s">
        <v>1442</v>
      </c>
      <c r="D219" s="71" t="s">
        <v>1443</v>
      </c>
    </row>
    <row r="220" spans="1:4" x14ac:dyDescent="0.15">
      <c r="A220" s="71">
        <v>219</v>
      </c>
      <c r="B220" s="71" t="s">
        <v>1414</v>
      </c>
      <c r="C220" s="71" t="s">
        <v>1444</v>
      </c>
      <c r="D220" s="71" t="s">
        <v>1445</v>
      </c>
    </row>
    <row r="221" spans="1:4" x14ac:dyDescent="0.15">
      <c r="A221" s="71">
        <v>220</v>
      </c>
      <c r="B221" s="71" t="s">
        <v>1414</v>
      </c>
      <c r="C221" s="71" t="s">
        <v>1446</v>
      </c>
      <c r="D221" s="71" t="s">
        <v>1447</v>
      </c>
    </row>
    <row r="222" spans="1:4" x14ac:dyDescent="0.15">
      <c r="A222" s="71">
        <v>221</v>
      </c>
      <c r="B222" s="71" t="s">
        <v>1414</v>
      </c>
      <c r="C222" s="71" t="s">
        <v>1414</v>
      </c>
      <c r="D222" s="71" t="s">
        <v>1415</v>
      </c>
    </row>
    <row r="223" spans="1:4" x14ac:dyDescent="0.15">
      <c r="A223" s="71">
        <v>222</v>
      </c>
      <c r="B223" s="71" t="s">
        <v>1414</v>
      </c>
      <c r="C223" s="71" t="s">
        <v>1448</v>
      </c>
      <c r="D223" s="71" t="s">
        <v>1449</v>
      </c>
    </row>
    <row r="224" spans="1:4" x14ac:dyDescent="0.15">
      <c r="A224" s="71">
        <v>223</v>
      </c>
      <c r="B224" s="71" t="s">
        <v>1414</v>
      </c>
      <c r="C224" s="71" t="s">
        <v>1450</v>
      </c>
      <c r="D224" s="71" t="s">
        <v>1451</v>
      </c>
    </row>
    <row r="225" spans="1:4" x14ac:dyDescent="0.15">
      <c r="A225" s="71">
        <v>224</v>
      </c>
      <c r="B225" s="71" t="s">
        <v>1414</v>
      </c>
      <c r="C225" s="71" t="s">
        <v>1452</v>
      </c>
      <c r="D225" s="71" t="s">
        <v>1453</v>
      </c>
    </row>
    <row r="226" spans="1:4" x14ac:dyDescent="0.15">
      <c r="A226" s="71">
        <v>225</v>
      </c>
      <c r="B226" s="71" t="s">
        <v>1414</v>
      </c>
      <c r="C226" s="71" t="s">
        <v>1454</v>
      </c>
      <c r="D226" s="71" t="s">
        <v>1455</v>
      </c>
    </row>
    <row r="227" spans="1:4" x14ac:dyDescent="0.15">
      <c r="A227" s="71">
        <v>226</v>
      </c>
      <c r="B227" s="71" t="s">
        <v>1456</v>
      </c>
      <c r="C227" s="71" t="s">
        <v>1458</v>
      </c>
      <c r="D227" s="71" t="s">
        <v>1459</v>
      </c>
    </row>
    <row r="228" spans="1:4" x14ac:dyDescent="0.15">
      <c r="A228" s="71">
        <v>227</v>
      </c>
      <c r="B228" s="71" t="s">
        <v>1456</v>
      </c>
      <c r="C228" s="71" t="s">
        <v>1460</v>
      </c>
      <c r="D228" s="71" t="s">
        <v>1461</v>
      </c>
    </row>
    <row r="229" spans="1:4" x14ac:dyDescent="0.15">
      <c r="A229" s="71">
        <v>228</v>
      </c>
      <c r="B229" s="71" t="s">
        <v>1456</v>
      </c>
      <c r="C229" s="71" t="s">
        <v>1462</v>
      </c>
      <c r="D229" s="71" t="s">
        <v>1463</v>
      </c>
    </row>
    <row r="230" spans="1:4" x14ac:dyDescent="0.15">
      <c r="A230" s="71">
        <v>229</v>
      </c>
      <c r="B230" s="71" t="s">
        <v>1456</v>
      </c>
      <c r="C230" s="71" t="s">
        <v>1039</v>
      </c>
      <c r="D230" s="71" t="s">
        <v>1464</v>
      </c>
    </row>
    <row r="231" spans="1:4" x14ac:dyDescent="0.15">
      <c r="A231" s="71">
        <v>230</v>
      </c>
      <c r="B231" s="71" t="s">
        <v>1456</v>
      </c>
      <c r="C231" s="71" t="s">
        <v>1465</v>
      </c>
      <c r="D231" s="71" t="s">
        <v>1466</v>
      </c>
    </row>
    <row r="232" spans="1:4" x14ac:dyDescent="0.15">
      <c r="A232" s="71">
        <v>231</v>
      </c>
      <c r="B232" s="71" t="s">
        <v>1456</v>
      </c>
      <c r="C232" s="71" t="s">
        <v>1467</v>
      </c>
      <c r="D232" s="71" t="s">
        <v>1468</v>
      </c>
    </row>
    <row r="233" spans="1:4" x14ac:dyDescent="0.15">
      <c r="A233" s="71">
        <v>232</v>
      </c>
      <c r="B233" s="71" t="s">
        <v>1456</v>
      </c>
      <c r="C233" s="71" t="s">
        <v>1469</v>
      </c>
      <c r="D233" s="71" t="s">
        <v>1470</v>
      </c>
    </row>
    <row r="234" spans="1:4" x14ac:dyDescent="0.15">
      <c r="A234" s="71">
        <v>233</v>
      </c>
      <c r="B234" s="71" t="s">
        <v>1456</v>
      </c>
      <c r="C234" s="71" t="s">
        <v>1471</v>
      </c>
      <c r="D234" s="71" t="s">
        <v>1472</v>
      </c>
    </row>
    <row r="235" spans="1:4" x14ac:dyDescent="0.15">
      <c r="A235" s="71">
        <v>234</v>
      </c>
      <c r="B235" s="71" t="s">
        <v>1456</v>
      </c>
      <c r="C235" s="71" t="s">
        <v>1473</v>
      </c>
      <c r="D235" s="71" t="s">
        <v>1474</v>
      </c>
    </row>
    <row r="236" spans="1:4" x14ac:dyDescent="0.15">
      <c r="A236" s="71">
        <v>235</v>
      </c>
      <c r="B236" s="71" t="s">
        <v>1456</v>
      </c>
      <c r="C236" s="71" t="s">
        <v>1475</v>
      </c>
      <c r="D236" s="71" t="s">
        <v>1476</v>
      </c>
    </row>
    <row r="237" spans="1:4" x14ac:dyDescent="0.15">
      <c r="A237" s="71">
        <v>236</v>
      </c>
      <c r="B237" s="71" t="s">
        <v>1456</v>
      </c>
      <c r="C237" s="71" t="s">
        <v>1456</v>
      </c>
      <c r="D237" s="71" t="s">
        <v>1457</v>
      </c>
    </row>
    <row r="238" spans="1:4" x14ac:dyDescent="0.15">
      <c r="A238" s="71">
        <v>237</v>
      </c>
      <c r="B238" s="71" t="s">
        <v>1456</v>
      </c>
      <c r="C238" s="71" t="s">
        <v>1477</v>
      </c>
      <c r="D238" s="71" t="s">
        <v>1478</v>
      </c>
    </row>
    <row r="239" spans="1:4" x14ac:dyDescent="0.15">
      <c r="A239" s="71">
        <v>238</v>
      </c>
      <c r="B239" s="71" t="s">
        <v>1456</v>
      </c>
      <c r="C239" s="71" t="s">
        <v>1479</v>
      </c>
      <c r="D239" s="71" t="s">
        <v>1480</v>
      </c>
    </row>
    <row r="240" spans="1:4" x14ac:dyDescent="0.15">
      <c r="A240" s="71">
        <v>239</v>
      </c>
      <c r="B240" s="71" t="s">
        <v>1456</v>
      </c>
      <c r="C240" s="71" t="s">
        <v>1481</v>
      </c>
      <c r="D240" s="71" t="s">
        <v>1482</v>
      </c>
    </row>
    <row r="241" spans="1:4" x14ac:dyDescent="0.15">
      <c r="A241" s="71">
        <v>240</v>
      </c>
      <c r="B241" s="71" t="s">
        <v>1483</v>
      </c>
      <c r="C241" s="71" t="s">
        <v>1485</v>
      </c>
      <c r="D241" s="71" t="s">
        <v>1486</v>
      </c>
    </row>
    <row r="242" spans="1:4" x14ac:dyDescent="0.15">
      <c r="A242" s="71">
        <v>241</v>
      </c>
      <c r="B242" s="71" t="s">
        <v>1483</v>
      </c>
      <c r="C242" s="71" t="s">
        <v>1487</v>
      </c>
      <c r="D242" s="71" t="s">
        <v>1488</v>
      </c>
    </row>
    <row r="243" spans="1:4" x14ac:dyDescent="0.15">
      <c r="A243" s="71">
        <v>242</v>
      </c>
      <c r="B243" s="71" t="s">
        <v>1483</v>
      </c>
      <c r="C243" s="71" t="s">
        <v>1489</v>
      </c>
      <c r="D243" s="71" t="s">
        <v>1490</v>
      </c>
    </row>
    <row r="244" spans="1:4" x14ac:dyDescent="0.15">
      <c r="A244" s="71">
        <v>243</v>
      </c>
      <c r="B244" s="71" t="s">
        <v>1483</v>
      </c>
      <c r="C244" s="71" t="s">
        <v>1491</v>
      </c>
      <c r="D244" s="71" t="s">
        <v>1492</v>
      </c>
    </row>
    <row r="245" spans="1:4" x14ac:dyDescent="0.15">
      <c r="A245" s="71">
        <v>244</v>
      </c>
      <c r="B245" s="71" t="s">
        <v>1483</v>
      </c>
      <c r="C245" s="71" t="s">
        <v>1493</v>
      </c>
      <c r="D245" s="71" t="s">
        <v>1494</v>
      </c>
    </row>
    <row r="246" spans="1:4" x14ac:dyDescent="0.15">
      <c r="A246" s="71">
        <v>245</v>
      </c>
      <c r="B246" s="71" t="s">
        <v>1483</v>
      </c>
      <c r="C246" s="71" t="s">
        <v>1495</v>
      </c>
      <c r="D246" s="71" t="s">
        <v>1496</v>
      </c>
    </row>
    <row r="247" spans="1:4" x14ac:dyDescent="0.15">
      <c r="A247" s="71">
        <v>246</v>
      </c>
      <c r="B247" s="71" t="s">
        <v>1483</v>
      </c>
      <c r="C247" s="71" t="s">
        <v>1497</v>
      </c>
      <c r="D247" s="71" t="s">
        <v>1498</v>
      </c>
    </row>
    <row r="248" spans="1:4" x14ac:dyDescent="0.15">
      <c r="A248" s="71">
        <v>247</v>
      </c>
      <c r="B248" s="71" t="s">
        <v>1483</v>
      </c>
      <c r="C248" s="71" t="s">
        <v>1499</v>
      </c>
      <c r="D248" s="71" t="s">
        <v>1500</v>
      </c>
    </row>
    <row r="249" spans="1:4" x14ac:dyDescent="0.15">
      <c r="A249" s="71">
        <v>248</v>
      </c>
      <c r="B249" s="71" t="s">
        <v>1483</v>
      </c>
      <c r="C249" s="71" t="s">
        <v>1501</v>
      </c>
      <c r="D249" s="71" t="s">
        <v>1502</v>
      </c>
    </row>
    <row r="250" spans="1:4" x14ac:dyDescent="0.15">
      <c r="A250" s="71">
        <v>249</v>
      </c>
      <c r="B250" s="71" t="s">
        <v>1483</v>
      </c>
      <c r="C250" s="71" t="s">
        <v>1503</v>
      </c>
      <c r="D250" s="71" t="s">
        <v>1504</v>
      </c>
    </row>
    <row r="251" spans="1:4" x14ac:dyDescent="0.15">
      <c r="A251" s="71">
        <v>250</v>
      </c>
      <c r="B251" s="71" t="s">
        <v>1483</v>
      </c>
      <c r="C251" s="71" t="s">
        <v>1505</v>
      </c>
      <c r="D251" s="71" t="s">
        <v>1506</v>
      </c>
    </row>
    <row r="252" spans="1:4" x14ac:dyDescent="0.15">
      <c r="A252" s="71">
        <v>251</v>
      </c>
      <c r="B252" s="71" t="s">
        <v>1483</v>
      </c>
      <c r="C252" s="71" t="s">
        <v>1507</v>
      </c>
      <c r="D252" s="71" t="s">
        <v>1508</v>
      </c>
    </row>
    <row r="253" spans="1:4" x14ac:dyDescent="0.15">
      <c r="A253" s="71">
        <v>252</v>
      </c>
      <c r="B253" s="71" t="s">
        <v>1483</v>
      </c>
      <c r="C253" s="71" t="s">
        <v>1483</v>
      </c>
      <c r="D253" s="71" t="s">
        <v>1484</v>
      </c>
    </row>
    <row r="254" spans="1:4" x14ac:dyDescent="0.15">
      <c r="A254" s="71">
        <v>253</v>
      </c>
      <c r="B254" s="71" t="s">
        <v>1483</v>
      </c>
      <c r="C254" s="71" t="s">
        <v>1509</v>
      </c>
      <c r="D254" s="71" t="s">
        <v>1510</v>
      </c>
    </row>
    <row r="255" spans="1:4" x14ac:dyDescent="0.15">
      <c r="A255" s="71">
        <v>254</v>
      </c>
      <c r="B255" s="71" t="s">
        <v>1483</v>
      </c>
      <c r="C255" s="71" t="s">
        <v>1511</v>
      </c>
      <c r="D255" s="71" t="s">
        <v>1512</v>
      </c>
    </row>
    <row r="256" spans="1:4" x14ac:dyDescent="0.15">
      <c r="A256" s="71">
        <v>255</v>
      </c>
      <c r="B256" s="71" t="s">
        <v>1513</v>
      </c>
      <c r="C256" s="71" t="s">
        <v>1515</v>
      </c>
      <c r="D256" s="71" t="s">
        <v>1516</v>
      </c>
    </row>
    <row r="257" spans="1:4" x14ac:dyDescent="0.15">
      <c r="A257" s="71">
        <v>256</v>
      </c>
      <c r="B257" s="71" t="s">
        <v>1513</v>
      </c>
      <c r="C257" s="71" t="s">
        <v>1517</v>
      </c>
      <c r="D257" s="71" t="s">
        <v>1518</v>
      </c>
    </row>
    <row r="258" spans="1:4" x14ac:dyDescent="0.15">
      <c r="A258" s="71">
        <v>257</v>
      </c>
      <c r="B258" s="71" t="s">
        <v>1513</v>
      </c>
      <c r="C258" s="71" t="s">
        <v>1519</v>
      </c>
      <c r="D258" s="71" t="s">
        <v>1520</v>
      </c>
    </row>
    <row r="259" spans="1:4" x14ac:dyDescent="0.15">
      <c r="A259" s="71">
        <v>258</v>
      </c>
      <c r="B259" s="71" t="s">
        <v>1513</v>
      </c>
      <c r="C259" s="71" t="s">
        <v>1521</v>
      </c>
      <c r="D259" s="71" t="s">
        <v>1522</v>
      </c>
    </row>
    <row r="260" spans="1:4" x14ac:dyDescent="0.15">
      <c r="A260" s="71">
        <v>259</v>
      </c>
      <c r="B260" s="71" t="s">
        <v>1513</v>
      </c>
      <c r="C260" s="71" t="s">
        <v>1523</v>
      </c>
      <c r="D260" s="71" t="s">
        <v>1524</v>
      </c>
    </row>
    <row r="261" spans="1:4" x14ac:dyDescent="0.15">
      <c r="A261" s="71">
        <v>260</v>
      </c>
      <c r="B261" s="71" t="s">
        <v>1513</v>
      </c>
      <c r="C261" s="71" t="s">
        <v>1525</v>
      </c>
      <c r="D261" s="71" t="s">
        <v>1526</v>
      </c>
    </row>
    <row r="262" spans="1:4" x14ac:dyDescent="0.15">
      <c r="A262" s="71">
        <v>261</v>
      </c>
      <c r="B262" s="71" t="s">
        <v>1513</v>
      </c>
      <c r="C262" s="71" t="s">
        <v>1527</v>
      </c>
      <c r="D262" s="71" t="s">
        <v>1528</v>
      </c>
    </row>
    <row r="263" spans="1:4" x14ac:dyDescent="0.15">
      <c r="A263" s="71">
        <v>262</v>
      </c>
      <c r="B263" s="71" t="s">
        <v>1513</v>
      </c>
      <c r="C263" s="71" t="s">
        <v>1529</v>
      </c>
      <c r="D263" s="71" t="s">
        <v>1530</v>
      </c>
    </row>
    <row r="264" spans="1:4" x14ac:dyDescent="0.15">
      <c r="A264" s="71">
        <v>263</v>
      </c>
      <c r="B264" s="71" t="s">
        <v>1513</v>
      </c>
      <c r="C264" s="71" t="s">
        <v>1531</v>
      </c>
      <c r="D264" s="71" t="s">
        <v>1532</v>
      </c>
    </row>
    <row r="265" spans="1:4" x14ac:dyDescent="0.15">
      <c r="A265" s="71">
        <v>264</v>
      </c>
      <c r="B265" s="71" t="s">
        <v>1513</v>
      </c>
      <c r="C265" s="71" t="s">
        <v>1513</v>
      </c>
      <c r="D265" s="71" t="s">
        <v>1514</v>
      </c>
    </row>
    <row r="266" spans="1:4" x14ac:dyDescent="0.15">
      <c r="A266" s="71">
        <v>265</v>
      </c>
      <c r="B266" s="71" t="s">
        <v>1513</v>
      </c>
      <c r="C266" s="71" t="s">
        <v>1533</v>
      </c>
      <c r="D266" s="71" t="s">
        <v>1534</v>
      </c>
    </row>
    <row r="267" spans="1:4" x14ac:dyDescent="0.15">
      <c r="A267" s="71">
        <v>266</v>
      </c>
      <c r="B267" s="71" t="s">
        <v>1535</v>
      </c>
      <c r="C267" s="71" t="s">
        <v>1537</v>
      </c>
      <c r="D267" s="71" t="s">
        <v>1538</v>
      </c>
    </row>
    <row r="268" spans="1:4" x14ac:dyDescent="0.15">
      <c r="A268" s="71">
        <v>267</v>
      </c>
      <c r="B268" s="71" t="s">
        <v>1535</v>
      </c>
      <c r="C268" s="71" t="s">
        <v>1539</v>
      </c>
      <c r="D268" s="71" t="s">
        <v>1540</v>
      </c>
    </row>
    <row r="269" spans="1:4" x14ac:dyDescent="0.15">
      <c r="A269" s="71">
        <v>268</v>
      </c>
      <c r="B269" s="71" t="s">
        <v>1535</v>
      </c>
      <c r="C269" s="71" t="s">
        <v>1541</v>
      </c>
      <c r="D269" s="71" t="s">
        <v>1542</v>
      </c>
    </row>
    <row r="270" spans="1:4" x14ac:dyDescent="0.15">
      <c r="A270" s="71">
        <v>269</v>
      </c>
      <c r="B270" s="71" t="s">
        <v>1535</v>
      </c>
      <c r="C270" s="71" t="s">
        <v>1543</v>
      </c>
      <c r="D270" s="71" t="s">
        <v>1544</v>
      </c>
    </row>
    <row r="271" spans="1:4" x14ac:dyDescent="0.15">
      <c r="A271" s="71">
        <v>270</v>
      </c>
      <c r="B271" s="71" t="s">
        <v>1535</v>
      </c>
      <c r="C271" s="71" t="s">
        <v>1039</v>
      </c>
      <c r="D271" s="71" t="s">
        <v>1545</v>
      </c>
    </row>
    <row r="272" spans="1:4" x14ac:dyDescent="0.15">
      <c r="A272" s="71">
        <v>271</v>
      </c>
      <c r="B272" s="71" t="s">
        <v>1535</v>
      </c>
      <c r="C272" s="71" t="s">
        <v>1546</v>
      </c>
      <c r="D272" s="71" t="s">
        <v>1547</v>
      </c>
    </row>
    <row r="273" spans="1:4" x14ac:dyDescent="0.15">
      <c r="A273" s="71">
        <v>272</v>
      </c>
      <c r="B273" s="71" t="s">
        <v>1535</v>
      </c>
      <c r="C273" s="71" t="s">
        <v>1548</v>
      </c>
      <c r="D273" s="71" t="s">
        <v>1549</v>
      </c>
    </row>
    <row r="274" spans="1:4" x14ac:dyDescent="0.15">
      <c r="A274" s="71">
        <v>273</v>
      </c>
      <c r="B274" s="71" t="s">
        <v>1535</v>
      </c>
      <c r="C274" s="71" t="s">
        <v>1550</v>
      </c>
      <c r="D274" s="71" t="s">
        <v>1551</v>
      </c>
    </row>
    <row r="275" spans="1:4" x14ac:dyDescent="0.15">
      <c r="A275" s="71">
        <v>274</v>
      </c>
      <c r="B275" s="71" t="s">
        <v>1535</v>
      </c>
      <c r="C275" s="71" t="s">
        <v>1552</v>
      </c>
      <c r="D275" s="71" t="s">
        <v>1553</v>
      </c>
    </row>
    <row r="276" spans="1:4" x14ac:dyDescent="0.15">
      <c r="A276" s="71">
        <v>275</v>
      </c>
      <c r="B276" s="71" t="s">
        <v>1535</v>
      </c>
      <c r="C276" s="71" t="s">
        <v>1554</v>
      </c>
      <c r="D276" s="71" t="s">
        <v>1555</v>
      </c>
    </row>
    <row r="277" spans="1:4" x14ac:dyDescent="0.15">
      <c r="A277" s="71">
        <v>276</v>
      </c>
      <c r="B277" s="71" t="s">
        <v>1535</v>
      </c>
      <c r="C277" s="71" t="s">
        <v>1556</v>
      </c>
      <c r="D277" s="71" t="s">
        <v>1557</v>
      </c>
    </row>
    <row r="278" spans="1:4" x14ac:dyDescent="0.15">
      <c r="A278" s="71">
        <v>277</v>
      </c>
      <c r="B278" s="71" t="s">
        <v>1535</v>
      </c>
      <c r="C278" s="71" t="s">
        <v>1558</v>
      </c>
      <c r="D278" s="71" t="s">
        <v>1559</v>
      </c>
    </row>
    <row r="279" spans="1:4" x14ac:dyDescent="0.15">
      <c r="A279" s="71">
        <v>278</v>
      </c>
      <c r="B279" s="71" t="s">
        <v>1535</v>
      </c>
      <c r="C279" s="71" t="s">
        <v>1560</v>
      </c>
      <c r="D279" s="71" t="s">
        <v>1561</v>
      </c>
    </row>
    <row r="280" spans="1:4" x14ac:dyDescent="0.15">
      <c r="A280" s="71">
        <v>279</v>
      </c>
      <c r="B280" s="71" t="s">
        <v>1535</v>
      </c>
      <c r="C280" s="71" t="s">
        <v>1562</v>
      </c>
      <c r="D280" s="71" t="s">
        <v>1563</v>
      </c>
    </row>
    <row r="281" spans="1:4" x14ac:dyDescent="0.15">
      <c r="A281" s="71">
        <v>280</v>
      </c>
      <c r="B281" s="71" t="s">
        <v>1535</v>
      </c>
      <c r="C281" s="71" t="s">
        <v>1564</v>
      </c>
      <c r="D281" s="71" t="s">
        <v>1565</v>
      </c>
    </row>
    <row r="282" spans="1:4" x14ac:dyDescent="0.15">
      <c r="A282" s="71">
        <v>281</v>
      </c>
      <c r="B282" s="71" t="s">
        <v>1535</v>
      </c>
      <c r="C282" s="71" t="s">
        <v>1535</v>
      </c>
      <c r="D282" s="71" t="s">
        <v>1536</v>
      </c>
    </row>
    <row r="283" spans="1:4" x14ac:dyDescent="0.15">
      <c r="A283" s="71">
        <v>282</v>
      </c>
      <c r="B283" s="71" t="s">
        <v>1566</v>
      </c>
      <c r="C283" s="71" t="s">
        <v>1568</v>
      </c>
      <c r="D283" s="71" t="s">
        <v>1569</v>
      </c>
    </row>
    <row r="284" spans="1:4" x14ac:dyDescent="0.15">
      <c r="A284" s="71">
        <v>283</v>
      </c>
      <c r="B284" s="71" t="s">
        <v>1566</v>
      </c>
      <c r="C284" s="71" t="s">
        <v>1570</v>
      </c>
      <c r="D284" s="71" t="s">
        <v>1571</v>
      </c>
    </row>
    <row r="285" spans="1:4" x14ac:dyDescent="0.15">
      <c r="A285" s="71">
        <v>284</v>
      </c>
      <c r="B285" s="71" t="s">
        <v>1566</v>
      </c>
      <c r="C285" s="71" t="s">
        <v>1107</v>
      </c>
      <c r="D285" s="71" t="s">
        <v>1572</v>
      </c>
    </row>
    <row r="286" spans="1:4" x14ac:dyDescent="0.15">
      <c r="A286" s="71">
        <v>285</v>
      </c>
      <c r="B286" s="71" t="s">
        <v>1566</v>
      </c>
      <c r="C286" s="71" t="s">
        <v>1573</v>
      </c>
      <c r="D286" s="71" t="s">
        <v>1574</v>
      </c>
    </row>
    <row r="287" spans="1:4" x14ac:dyDescent="0.15">
      <c r="A287" s="71">
        <v>286</v>
      </c>
      <c r="B287" s="71" t="s">
        <v>1566</v>
      </c>
      <c r="C287" s="71" t="s">
        <v>1575</v>
      </c>
      <c r="D287" s="71" t="s">
        <v>1576</v>
      </c>
    </row>
    <row r="288" spans="1:4" x14ac:dyDescent="0.15">
      <c r="A288" s="71">
        <v>287</v>
      </c>
      <c r="B288" s="71" t="s">
        <v>1566</v>
      </c>
      <c r="C288" s="71" t="s">
        <v>1577</v>
      </c>
      <c r="D288" s="71" t="s">
        <v>1578</v>
      </c>
    </row>
    <row r="289" spans="1:4" x14ac:dyDescent="0.15">
      <c r="A289" s="71">
        <v>288</v>
      </c>
      <c r="B289" s="71" t="s">
        <v>1566</v>
      </c>
      <c r="C289" s="71" t="s">
        <v>1579</v>
      </c>
      <c r="D289" s="71" t="s">
        <v>1580</v>
      </c>
    </row>
    <row r="290" spans="1:4" x14ac:dyDescent="0.15">
      <c r="A290" s="71">
        <v>289</v>
      </c>
      <c r="B290" s="71" t="s">
        <v>1566</v>
      </c>
      <c r="C290" s="71" t="s">
        <v>1581</v>
      </c>
      <c r="D290" s="71" t="s">
        <v>1582</v>
      </c>
    </row>
    <row r="291" spans="1:4" x14ac:dyDescent="0.15">
      <c r="A291" s="71">
        <v>290</v>
      </c>
      <c r="B291" s="71" t="s">
        <v>1566</v>
      </c>
      <c r="C291" s="71" t="s">
        <v>1365</v>
      </c>
      <c r="D291" s="71" t="s">
        <v>1583</v>
      </c>
    </row>
    <row r="292" spans="1:4" x14ac:dyDescent="0.15">
      <c r="A292" s="71">
        <v>291</v>
      </c>
      <c r="B292" s="71" t="s">
        <v>1566</v>
      </c>
      <c r="C292" s="71" t="s">
        <v>1367</v>
      </c>
      <c r="D292" s="71" t="s">
        <v>1584</v>
      </c>
    </row>
    <row r="293" spans="1:4" x14ac:dyDescent="0.15">
      <c r="A293" s="71">
        <v>292</v>
      </c>
      <c r="B293" s="71" t="s">
        <v>1566</v>
      </c>
      <c r="C293" s="71" t="s">
        <v>1585</v>
      </c>
      <c r="D293" s="71" t="s">
        <v>1586</v>
      </c>
    </row>
    <row r="294" spans="1:4" x14ac:dyDescent="0.15">
      <c r="A294" s="71">
        <v>293</v>
      </c>
      <c r="B294" s="71" t="s">
        <v>1566</v>
      </c>
      <c r="C294" s="71" t="s">
        <v>1587</v>
      </c>
      <c r="D294" s="71" t="s">
        <v>1588</v>
      </c>
    </row>
    <row r="295" spans="1:4" x14ac:dyDescent="0.15">
      <c r="A295" s="71">
        <v>294</v>
      </c>
      <c r="B295" s="71" t="s">
        <v>1566</v>
      </c>
      <c r="C295" s="71" t="s">
        <v>1589</v>
      </c>
      <c r="D295" s="71" t="s">
        <v>1590</v>
      </c>
    </row>
    <row r="296" spans="1:4" x14ac:dyDescent="0.15">
      <c r="A296" s="71">
        <v>295</v>
      </c>
      <c r="B296" s="71" t="s">
        <v>1566</v>
      </c>
      <c r="C296" s="71" t="s">
        <v>1566</v>
      </c>
      <c r="D296" s="71" t="s">
        <v>1567</v>
      </c>
    </row>
    <row r="297" spans="1:4" x14ac:dyDescent="0.15">
      <c r="A297" s="71">
        <v>296</v>
      </c>
      <c r="B297" s="71" t="s">
        <v>1566</v>
      </c>
      <c r="C297" s="71" t="s">
        <v>1591</v>
      </c>
      <c r="D297" s="71" t="s">
        <v>1592</v>
      </c>
    </row>
    <row r="298" spans="1:4" x14ac:dyDescent="0.15">
      <c r="A298" s="71">
        <v>297</v>
      </c>
      <c r="B298" s="71" t="s">
        <v>1593</v>
      </c>
      <c r="C298" s="71" t="s">
        <v>1593</v>
      </c>
      <c r="D298" s="71" t="s">
        <v>1594</v>
      </c>
    </row>
    <row r="299" spans="1:4" x14ac:dyDescent="0.15">
      <c r="A299" s="71">
        <v>298</v>
      </c>
      <c r="B299" s="71" t="s">
        <v>1595</v>
      </c>
      <c r="C299" s="71" t="s">
        <v>1595</v>
      </c>
      <c r="D299" s="71" t="s">
        <v>1596</v>
      </c>
    </row>
    <row r="300" spans="1:4" x14ac:dyDescent="0.15">
      <c r="A300" s="71">
        <v>299</v>
      </c>
      <c r="B300" s="71" t="s">
        <v>1597</v>
      </c>
      <c r="C300" s="71" t="s">
        <v>1597</v>
      </c>
      <c r="D300" s="71" t="s">
        <v>1598</v>
      </c>
    </row>
    <row r="301" spans="1:4" x14ac:dyDescent="0.15">
      <c r="A301" s="71">
        <v>300</v>
      </c>
      <c r="B301" s="71" t="s">
        <v>1599</v>
      </c>
      <c r="C301" s="71" t="s">
        <v>1599</v>
      </c>
      <c r="D301" s="71" t="s">
        <v>1600</v>
      </c>
    </row>
  </sheetData>
  <dataConsolidate/>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D280"/>
  <sheetViews>
    <sheetView showGridLines="0" zoomScaleNormal="100" workbookViewId="0"/>
  </sheetViews>
  <sheetFormatPr defaultColWidth="9.140625" defaultRowHeight="11.25" x14ac:dyDescent="0.15"/>
  <cols>
    <col min="1" max="16384" width="9.140625" style="317"/>
  </cols>
  <sheetData>
    <row r="1" spans="1:4" x14ac:dyDescent="0.15">
      <c r="A1" s="317" t="s">
        <v>1003</v>
      </c>
      <c r="B1" s="317" t="s">
        <v>147</v>
      </c>
      <c r="C1" s="317" t="s">
        <v>148</v>
      </c>
      <c r="D1" s="317" t="s">
        <v>1601</v>
      </c>
    </row>
    <row r="2" spans="1:4" x14ac:dyDescent="0.15">
      <c r="A2" s="317">
        <v>1</v>
      </c>
      <c r="B2" s="317" t="s">
        <v>1011</v>
      </c>
      <c r="C2" s="317" t="s">
        <v>1011</v>
      </c>
      <c r="D2" s="317" t="s">
        <v>1012</v>
      </c>
    </row>
    <row r="3" spans="1:4" x14ac:dyDescent="0.15">
      <c r="A3" s="317">
        <v>2</v>
      </c>
      <c r="B3" s="317" t="s">
        <v>1011</v>
      </c>
      <c r="C3" s="317" t="s">
        <v>1013</v>
      </c>
      <c r="D3" s="317" t="s">
        <v>1014</v>
      </c>
    </row>
    <row r="4" spans="1:4" x14ac:dyDescent="0.15">
      <c r="A4" s="317">
        <v>3</v>
      </c>
      <c r="B4" s="317" t="s">
        <v>1011</v>
      </c>
      <c r="C4" s="317" t="s">
        <v>1015</v>
      </c>
      <c r="D4" s="317" t="s">
        <v>1016</v>
      </c>
    </row>
    <row r="5" spans="1:4" x14ac:dyDescent="0.15">
      <c r="A5" s="317">
        <v>4</v>
      </c>
      <c r="B5" s="317" t="s">
        <v>1011</v>
      </c>
      <c r="C5" s="317" t="s">
        <v>1017</v>
      </c>
      <c r="D5" s="317" t="s">
        <v>1018</v>
      </c>
    </row>
    <row r="6" spans="1:4" x14ac:dyDescent="0.15">
      <c r="A6" s="317">
        <v>5</v>
      </c>
      <c r="B6" s="317" t="s">
        <v>1011</v>
      </c>
      <c r="C6" s="317" t="s">
        <v>1019</v>
      </c>
      <c r="D6" s="317" t="s">
        <v>1020</v>
      </c>
    </row>
    <row r="7" spans="1:4" x14ac:dyDescent="0.15">
      <c r="A7" s="317">
        <v>6</v>
      </c>
      <c r="B7" s="317" t="s">
        <v>1011</v>
      </c>
      <c r="C7" s="317" t="s">
        <v>1021</v>
      </c>
      <c r="D7" s="317" t="s">
        <v>1022</v>
      </c>
    </row>
    <row r="8" spans="1:4" x14ac:dyDescent="0.15">
      <c r="A8" s="317">
        <v>7</v>
      </c>
      <c r="B8" s="317" t="s">
        <v>1011</v>
      </c>
      <c r="C8" s="317" t="s">
        <v>1023</v>
      </c>
      <c r="D8" s="317" t="s">
        <v>1024</v>
      </c>
    </row>
    <row r="9" spans="1:4" x14ac:dyDescent="0.15">
      <c r="A9" s="317">
        <v>8</v>
      </c>
      <c r="B9" s="317" t="s">
        <v>1011</v>
      </c>
      <c r="C9" s="317" t="s">
        <v>1025</v>
      </c>
      <c r="D9" s="317" t="s">
        <v>1026</v>
      </c>
    </row>
    <row r="10" spans="1:4" x14ac:dyDescent="0.15">
      <c r="A10" s="317">
        <v>9</v>
      </c>
      <c r="B10" s="317" t="s">
        <v>1011</v>
      </c>
      <c r="C10" s="317" t="s">
        <v>1027</v>
      </c>
      <c r="D10" s="317" t="s">
        <v>1028</v>
      </c>
    </row>
    <row r="11" spans="1:4" x14ac:dyDescent="0.15">
      <c r="A11" s="317">
        <v>10</v>
      </c>
      <c r="B11" s="317" t="s">
        <v>1011</v>
      </c>
      <c r="C11" s="317" t="s">
        <v>1029</v>
      </c>
      <c r="D11" s="317" t="s">
        <v>1030</v>
      </c>
    </row>
    <row r="12" spans="1:4" x14ac:dyDescent="0.15">
      <c r="A12" s="317">
        <v>11</v>
      </c>
      <c r="B12" s="317" t="s">
        <v>1011</v>
      </c>
      <c r="C12" s="317" t="s">
        <v>1031</v>
      </c>
      <c r="D12" s="317" t="s">
        <v>1032</v>
      </c>
    </row>
    <row r="13" spans="1:4" x14ac:dyDescent="0.15">
      <c r="A13" s="317">
        <v>12</v>
      </c>
      <c r="B13" s="317" t="s">
        <v>1011</v>
      </c>
      <c r="C13" s="317" t="s">
        <v>1033</v>
      </c>
      <c r="D13" s="317" t="s">
        <v>1034</v>
      </c>
    </row>
    <row r="14" spans="1:4" x14ac:dyDescent="0.15">
      <c r="A14" s="317">
        <v>13</v>
      </c>
      <c r="B14" s="317" t="s">
        <v>1035</v>
      </c>
      <c r="C14" s="317" t="s">
        <v>1035</v>
      </c>
      <c r="D14" s="317" t="s">
        <v>1036</v>
      </c>
    </row>
    <row r="15" spans="1:4" x14ac:dyDescent="0.15">
      <c r="A15" s="317">
        <v>14</v>
      </c>
      <c r="B15" s="317" t="s">
        <v>1035</v>
      </c>
      <c r="C15" s="317" t="s">
        <v>1037</v>
      </c>
      <c r="D15" s="317" t="s">
        <v>1038</v>
      </c>
    </row>
    <row r="16" spans="1:4" x14ac:dyDescent="0.15">
      <c r="A16" s="317">
        <v>15</v>
      </c>
      <c r="B16" s="317" t="s">
        <v>1035</v>
      </c>
      <c r="C16" s="317" t="s">
        <v>1039</v>
      </c>
      <c r="D16" s="317" t="s">
        <v>1040</v>
      </c>
    </row>
    <row r="17" spans="1:4" x14ac:dyDescent="0.15">
      <c r="A17" s="317">
        <v>16</v>
      </c>
      <c r="B17" s="317" t="s">
        <v>1035</v>
      </c>
      <c r="C17" s="317" t="s">
        <v>1041</v>
      </c>
      <c r="D17" s="317" t="s">
        <v>1042</v>
      </c>
    </row>
    <row r="18" spans="1:4" x14ac:dyDescent="0.15">
      <c r="A18" s="317">
        <v>17</v>
      </c>
      <c r="B18" s="317" t="s">
        <v>1035</v>
      </c>
      <c r="C18" s="317" t="s">
        <v>1043</v>
      </c>
      <c r="D18" s="317" t="s">
        <v>1044</v>
      </c>
    </row>
    <row r="19" spans="1:4" x14ac:dyDescent="0.15">
      <c r="A19" s="317">
        <v>18</v>
      </c>
      <c r="B19" s="317" t="s">
        <v>1035</v>
      </c>
      <c r="C19" s="317" t="s">
        <v>1045</v>
      </c>
      <c r="D19" s="317" t="s">
        <v>1046</v>
      </c>
    </row>
    <row r="20" spans="1:4" x14ac:dyDescent="0.15">
      <c r="A20" s="317">
        <v>19</v>
      </c>
      <c r="B20" s="317" t="s">
        <v>1035</v>
      </c>
      <c r="C20" s="317" t="s">
        <v>1047</v>
      </c>
      <c r="D20" s="317" t="s">
        <v>1048</v>
      </c>
    </row>
    <row r="21" spans="1:4" x14ac:dyDescent="0.15">
      <c r="A21" s="317">
        <v>20</v>
      </c>
      <c r="B21" s="317" t="s">
        <v>1035</v>
      </c>
      <c r="C21" s="317" t="s">
        <v>1049</v>
      </c>
      <c r="D21" s="317" t="s">
        <v>1050</v>
      </c>
    </row>
    <row r="22" spans="1:4" x14ac:dyDescent="0.15">
      <c r="A22" s="317">
        <v>21</v>
      </c>
      <c r="B22" s="317" t="s">
        <v>1035</v>
      </c>
      <c r="C22" s="317" t="s">
        <v>1051</v>
      </c>
      <c r="D22" s="317" t="s">
        <v>1052</v>
      </c>
    </row>
    <row r="23" spans="1:4" x14ac:dyDescent="0.15">
      <c r="A23" s="317">
        <v>22</v>
      </c>
      <c r="B23" s="317" t="s">
        <v>1035</v>
      </c>
      <c r="C23" s="317" t="s">
        <v>1053</v>
      </c>
      <c r="D23" s="317" t="s">
        <v>1054</v>
      </c>
    </row>
    <row r="24" spans="1:4" x14ac:dyDescent="0.15">
      <c r="A24" s="317">
        <v>23</v>
      </c>
      <c r="B24" s="317" t="s">
        <v>1055</v>
      </c>
      <c r="C24" s="317" t="s">
        <v>1055</v>
      </c>
      <c r="D24" s="317" t="s">
        <v>1056</v>
      </c>
    </row>
    <row r="25" spans="1:4" x14ac:dyDescent="0.15">
      <c r="A25" s="317">
        <v>24</v>
      </c>
      <c r="B25" s="317" t="s">
        <v>1055</v>
      </c>
      <c r="C25" s="317" t="s">
        <v>1057</v>
      </c>
      <c r="D25" s="317" t="s">
        <v>1058</v>
      </c>
    </row>
    <row r="26" spans="1:4" x14ac:dyDescent="0.15">
      <c r="A26" s="317">
        <v>25</v>
      </c>
      <c r="B26" s="317" t="s">
        <v>1055</v>
      </c>
      <c r="C26" s="317" t="s">
        <v>1059</v>
      </c>
      <c r="D26" s="317" t="s">
        <v>1060</v>
      </c>
    </row>
    <row r="27" spans="1:4" x14ac:dyDescent="0.15">
      <c r="A27" s="317">
        <v>26</v>
      </c>
      <c r="B27" s="317" t="s">
        <v>1055</v>
      </c>
      <c r="C27" s="317" t="s">
        <v>1061</v>
      </c>
      <c r="D27" s="317" t="s">
        <v>1062</v>
      </c>
    </row>
    <row r="28" spans="1:4" x14ac:dyDescent="0.15">
      <c r="A28" s="317">
        <v>27</v>
      </c>
      <c r="B28" s="317" t="s">
        <v>1055</v>
      </c>
      <c r="C28" s="317" t="s">
        <v>1063</v>
      </c>
      <c r="D28" s="317" t="s">
        <v>1064</v>
      </c>
    </row>
    <row r="29" spans="1:4" x14ac:dyDescent="0.15">
      <c r="A29" s="317">
        <v>28</v>
      </c>
      <c r="B29" s="317" t="s">
        <v>1055</v>
      </c>
      <c r="C29" s="317" t="s">
        <v>1065</v>
      </c>
      <c r="D29" s="317" t="s">
        <v>1066</v>
      </c>
    </row>
    <row r="30" spans="1:4" x14ac:dyDescent="0.15">
      <c r="A30" s="317">
        <v>29</v>
      </c>
      <c r="B30" s="317" t="s">
        <v>1055</v>
      </c>
      <c r="C30" s="317" t="s">
        <v>1067</v>
      </c>
      <c r="D30" s="317" t="s">
        <v>1068</v>
      </c>
    </row>
    <row r="31" spans="1:4" x14ac:dyDescent="0.15">
      <c r="A31" s="317">
        <v>30</v>
      </c>
      <c r="B31" s="317" t="s">
        <v>1055</v>
      </c>
      <c r="C31" s="317" t="s">
        <v>1069</v>
      </c>
      <c r="D31" s="317" t="s">
        <v>1070</v>
      </c>
    </row>
    <row r="32" spans="1:4" x14ac:dyDescent="0.15">
      <c r="A32" s="317">
        <v>31</v>
      </c>
      <c r="B32" s="317" t="s">
        <v>1055</v>
      </c>
      <c r="C32" s="317" t="s">
        <v>1071</v>
      </c>
      <c r="D32" s="317" t="s">
        <v>1072</v>
      </c>
    </row>
    <row r="33" spans="1:4" x14ac:dyDescent="0.15">
      <c r="A33" s="317">
        <v>32</v>
      </c>
      <c r="B33" s="317" t="s">
        <v>1055</v>
      </c>
      <c r="C33" s="317" t="s">
        <v>1073</v>
      </c>
      <c r="D33" s="317" t="s">
        <v>1074</v>
      </c>
    </row>
    <row r="34" spans="1:4" x14ac:dyDescent="0.15">
      <c r="A34" s="317">
        <v>33</v>
      </c>
      <c r="B34" s="317" t="s">
        <v>1055</v>
      </c>
      <c r="C34" s="317" t="s">
        <v>1075</v>
      </c>
      <c r="D34" s="317" t="s">
        <v>1076</v>
      </c>
    </row>
    <row r="35" spans="1:4" x14ac:dyDescent="0.15">
      <c r="A35" s="317">
        <v>34</v>
      </c>
      <c r="B35" s="317" t="s">
        <v>1055</v>
      </c>
      <c r="C35" s="317" t="s">
        <v>1077</v>
      </c>
      <c r="D35" s="317" t="s">
        <v>1078</v>
      </c>
    </row>
    <row r="36" spans="1:4" x14ac:dyDescent="0.15">
      <c r="A36" s="317">
        <v>35</v>
      </c>
      <c r="B36" s="317" t="s">
        <v>1079</v>
      </c>
      <c r="C36" s="317" t="s">
        <v>1079</v>
      </c>
      <c r="D36" s="317" t="s">
        <v>1080</v>
      </c>
    </row>
    <row r="37" spans="1:4" x14ac:dyDescent="0.15">
      <c r="A37" s="317">
        <v>36</v>
      </c>
      <c r="B37" s="317" t="s">
        <v>1079</v>
      </c>
      <c r="C37" s="317" t="s">
        <v>1081</v>
      </c>
      <c r="D37" s="317" t="s">
        <v>1082</v>
      </c>
    </row>
    <row r="38" spans="1:4" x14ac:dyDescent="0.15">
      <c r="A38" s="317">
        <v>37</v>
      </c>
      <c r="B38" s="317" t="s">
        <v>1079</v>
      </c>
      <c r="C38" s="317" t="s">
        <v>1083</v>
      </c>
      <c r="D38" s="317" t="s">
        <v>1084</v>
      </c>
    </row>
    <row r="39" spans="1:4" x14ac:dyDescent="0.15">
      <c r="A39" s="317">
        <v>38</v>
      </c>
      <c r="B39" s="317" t="s">
        <v>1079</v>
      </c>
      <c r="C39" s="317" t="s">
        <v>1085</v>
      </c>
      <c r="D39" s="317" t="s">
        <v>1086</v>
      </c>
    </row>
    <row r="40" spans="1:4" x14ac:dyDescent="0.15">
      <c r="A40" s="317">
        <v>39</v>
      </c>
      <c r="B40" s="317" t="s">
        <v>1079</v>
      </c>
      <c r="C40" s="317" t="s">
        <v>1087</v>
      </c>
      <c r="D40" s="317" t="s">
        <v>1088</v>
      </c>
    </row>
    <row r="41" spans="1:4" x14ac:dyDescent="0.15">
      <c r="A41" s="317">
        <v>40</v>
      </c>
      <c r="B41" s="317" t="s">
        <v>1079</v>
      </c>
      <c r="C41" s="317" t="s">
        <v>1089</v>
      </c>
      <c r="D41" s="317" t="s">
        <v>1090</v>
      </c>
    </row>
    <row r="42" spans="1:4" x14ac:dyDescent="0.15">
      <c r="A42" s="317">
        <v>41</v>
      </c>
      <c r="B42" s="317" t="s">
        <v>1079</v>
      </c>
      <c r="C42" s="317" t="s">
        <v>1091</v>
      </c>
      <c r="D42" s="317" t="s">
        <v>1092</v>
      </c>
    </row>
    <row r="43" spans="1:4" x14ac:dyDescent="0.15">
      <c r="A43" s="317">
        <v>42</v>
      </c>
      <c r="B43" s="317" t="s">
        <v>1079</v>
      </c>
      <c r="C43" s="317" t="s">
        <v>1093</v>
      </c>
      <c r="D43" s="317" t="s">
        <v>1094</v>
      </c>
    </row>
    <row r="44" spans="1:4" x14ac:dyDescent="0.15">
      <c r="A44" s="317">
        <v>43</v>
      </c>
      <c r="B44" s="317" t="s">
        <v>1079</v>
      </c>
      <c r="C44" s="317" t="s">
        <v>1095</v>
      </c>
      <c r="D44" s="317" t="s">
        <v>1096</v>
      </c>
    </row>
    <row r="45" spans="1:4" x14ac:dyDescent="0.15">
      <c r="A45" s="317">
        <v>44</v>
      </c>
      <c r="B45" s="317" t="s">
        <v>1079</v>
      </c>
      <c r="C45" s="317" t="s">
        <v>1097</v>
      </c>
      <c r="D45" s="317" t="s">
        <v>1098</v>
      </c>
    </row>
    <row r="46" spans="1:4" x14ac:dyDescent="0.15">
      <c r="A46" s="317">
        <v>45</v>
      </c>
      <c r="B46" s="317" t="s">
        <v>1099</v>
      </c>
      <c r="C46" s="317" t="s">
        <v>1101</v>
      </c>
      <c r="D46" s="317" t="s">
        <v>1102</v>
      </c>
    </row>
    <row r="47" spans="1:4" x14ac:dyDescent="0.15">
      <c r="A47" s="317">
        <v>46</v>
      </c>
      <c r="B47" s="317" t="s">
        <v>1099</v>
      </c>
      <c r="C47" s="317" t="s">
        <v>1103</v>
      </c>
      <c r="D47" s="317" t="s">
        <v>1104</v>
      </c>
    </row>
    <row r="48" spans="1:4" x14ac:dyDescent="0.15">
      <c r="A48" s="317">
        <v>47</v>
      </c>
      <c r="B48" s="317" t="s">
        <v>1099</v>
      </c>
      <c r="C48" s="317" t="s">
        <v>1099</v>
      </c>
      <c r="D48" s="317" t="s">
        <v>1100</v>
      </c>
    </row>
    <row r="49" spans="1:4" x14ac:dyDescent="0.15">
      <c r="A49" s="317">
        <v>48</v>
      </c>
      <c r="B49" s="317" t="s">
        <v>1099</v>
      </c>
      <c r="C49" s="317" t="s">
        <v>1105</v>
      </c>
      <c r="D49" s="317" t="s">
        <v>1106</v>
      </c>
    </row>
    <row r="50" spans="1:4" x14ac:dyDescent="0.15">
      <c r="A50" s="317">
        <v>49</v>
      </c>
      <c r="B50" s="317" t="s">
        <v>1099</v>
      </c>
      <c r="C50" s="317" t="s">
        <v>1107</v>
      </c>
      <c r="D50" s="317" t="s">
        <v>1108</v>
      </c>
    </row>
    <row r="51" spans="1:4" x14ac:dyDescent="0.15">
      <c r="A51" s="317">
        <v>50</v>
      </c>
      <c r="B51" s="317" t="s">
        <v>1099</v>
      </c>
      <c r="C51" s="317" t="s">
        <v>1109</v>
      </c>
      <c r="D51" s="317" t="s">
        <v>1110</v>
      </c>
    </row>
    <row r="52" spans="1:4" x14ac:dyDescent="0.15">
      <c r="A52" s="317">
        <v>51</v>
      </c>
      <c r="B52" s="317" t="s">
        <v>1099</v>
      </c>
      <c r="C52" s="317" t="s">
        <v>1111</v>
      </c>
      <c r="D52" s="317" t="s">
        <v>1112</v>
      </c>
    </row>
    <row r="53" spans="1:4" x14ac:dyDescent="0.15">
      <c r="A53" s="317">
        <v>52</v>
      </c>
      <c r="B53" s="317" t="s">
        <v>1099</v>
      </c>
      <c r="C53" s="317" t="s">
        <v>1113</v>
      </c>
      <c r="D53" s="317" t="s">
        <v>1114</v>
      </c>
    </row>
    <row r="54" spans="1:4" x14ac:dyDescent="0.15">
      <c r="A54" s="317">
        <v>53</v>
      </c>
      <c r="B54" s="317" t="s">
        <v>1099</v>
      </c>
      <c r="C54" s="317" t="s">
        <v>1115</v>
      </c>
      <c r="D54" s="317" t="s">
        <v>1116</v>
      </c>
    </row>
    <row r="55" spans="1:4" x14ac:dyDescent="0.15">
      <c r="A55" s="317">
        <v>54</v>
      </c>
      <c r="B55" s="317" t="s">
        <v>1099</v>
      </c>
      <c r="C55" s="317" t="s">
        <v>1117</v>
      </c>
      <c r="D55" s="317" t="s">
        <v>1118</v>
      </c>
    </row>
    <row r="56" spans="1:4" x14ac:dyDescent="0.15">
      <c r="A56" s="317">
        <v>55</v>
      </c>
      <c r="B56" s="317" t="s">
        <v>1099</v>
      </c>
      <c r="C56" s="317" t="s">
        <v>1119</v>
      </c>
      <c r="D56" s="317" t="s">
        <v>1120</v>
      </c>
    </row>
    <row r="57" spans="1:4" x14ac:dyDescent="0.15">
      <c r="A57" s="317">
        <v>56</v>
      </c>
      <c r="B57" s="317" t="s">
        <v>1099</v>
      </c>
      <c r="C57" s="317" t="s">
        <v>1121</v>
      </c>
      <c r="D57" s="317" t="s">
        <v>1122</v>
      </c>
    </row>
    <row r="58" spans="1:4" x14ac:dyDescent="0.15">
      <c r="A58" s="317">
        <v>57</v>
      </c>
      <c r="B58" s="317" t="s">
        <v>1099</v>
      </c>
      <c r="C58" s="317" t="s">
        <v>1123</v>
      </c>
      <c r="D58" s="317" t="s">
        <v>1124</v>
      </c>
    </row>
    <row r="59" spans="1:4" x14ac:dyDescent="0.15">
      <c r="A59" s="317">
        <v>58</v>
      </c>
      <c r="B59" s="317" t="s">
        <v>1099</v>
      </c>
      <c r="C59" s="317" t="s">
        <v>1125</v>
      </c>
      <c r="D59" s="317" t="s">
        <v>1126</v>
      </c>
    </row>
    <row r="60" spans="1:4" x14ac:dyDescent="0.15">
      <c r="A60" s="317">
        <v>59</v>
      </c>
      <c r="B60" s="317" t="s">
        <v>1099</v>
      </c>
      <c r="C60" s="317" t="s">
        <v>1127</v>
      </c>
      <c r="D60" s="317" t="s">
        <v>1128</v>
      </c>
    </row>
    <row r="61" spans="1:4" x14ac:dyDescent="0.15">
      <c r="A61" s="317">
        <v>60</v>
      </c>
      <c r="B61" s="317" t="s">
        <v>1099</v>
      </c>
      <c r="C61" s="317" t="s">
        <v>1129</v>
      </c>
      <c r="D61" s="317" t="s">
        <v>1130</v>
      </c>
    </row>
    <row r="62" spans="1:4" x14ac:dyDescent="0.15">
      <c r="A62" s="317">
        <v>61</v>
      </c>
      <c r="B62" s="317" t="s">
        <v>1099</v>
      </c>
      <c r="C62" s="317" t="s">
        <v>1131</v>
      </c>
      <c r="D62" s="317" t="s">
        <v>1132</v>
      </c>
    </row>
    <row r="63" spans="1:4" x14ac:dyDescent="0.15">
      <c r="A63" s="317">
        <v>62</v>
      </c>
      <c r="B63" s="317" t="s">
        <v>1099</v>
      </c>
      <c r="C63" s="317" t="s">
        <v>1133</v>
      </c>
      <c r="D63" s="317" t="s">
        <v>1134</v>
      </c>
    </row>
    <row r="64" spans="1:4" x14ac:dyDescent="0.15">
      <c r="A64" s="317">
        <v>63</v>
      </c>
      <c r="B64" s="317" t="s">
        <v>1099</v>
      </c>
      <c r="C64" s="317" t="s">
        <v>1135</v>
      </c>
      <c r="D64" s="317" t="s">
        <v>1136</v>
      </c>
    </row>
    <row r="65" spans="1:4" x14ac:dyDescent="0.15">
      <c r="A65" s="317">
        <v>64</v>
      </c>
      <c r="B65" s="317" t="s">
        <v>1099</v>
      </c>
      <c r="C65" s="317" t="s">
        <v>1137</v>
      </c>
      <c r="D65" s="317" t="s">
        <v>1138</v>
      </c>
    </row>
    <row r="66" spans="1:4" x14ac:dyDescent="0.15">
      <c r="A66" s="317">
        <v>65</v>
      </c>
      <c r="B66" s="317" t="s">
        <v>1139</v>
      </c>
      <c r="C66" s="317" t="s">
        <v>1141</v>
      </c>
      <c r="D66" s="317" t="s">
        <v>1142</v>
      </c>
    </row>
    <row r="67" spans="1:4" x14ac:dyDescent="0.15">
      <c r="A67" s="317">
        <v>66</v>
      </c>
      <c r="B67" s="317" t="s">
        <v>1139</v>
      </c>
      <c r="C67" s="317" t="s">
        <v>1143</v>
      </c>
      <c r="D67" s="317" t="s">
        <v>1144</v>
      </c>
    </row>
    <row r="68" spans="1:4" x14ac:dyDescent="0.15">
      <c r="A68" s="317">
        <v>67</v>
      </c>
      <c r="B68" s="317" t="s">
        <v>1139</v>
      </c>
      <c r="C68" s="317" t="s">
        <v>1139</v>
      </c>
      <c r="D68" s="317" t="s">
        <v>1140</v>
      </c>
    </row>
    <row r="69" spans="1:4" x14ac:dyDescent="0.15">
      <c r="A69" s="317">
        <v>68</v>
      </c>
      <c r="B69" s="317" t="s">
        <v>1139</v>
      </c>
      <c r="C69" s="317" t="s">
        <v>1145</v>
      </c>
      <c r="D69" s="317" t="s">
        <v>1146</v>
      </c>
    </row>
    <row r="70" spans="1:4" x14ac:dyDescent="0.15">
      <c r="A70" s="317">
        <v>69</v>
      </c>
      <c r="B70" s="317" t="s">
        <v>1139</v>
      </c>
      <c r="C70" s="317" t="s">
        <v>1147</v>
      </c>
      <c r="D70" s="317" t="s">
        <v>1148</v>
      </c>
    </row>
    <row r="71" spans="1:4" x14ac:dyDescent="0.15">
      <c r="A71" s="317">
        <v>70</v>
      </c>
      <c r="B71" s="317" t="s">
        <v>1139</v>
      </c>
      <c r="C71" s="317" t="s">
        <v>1149</v>
      </c>
      <c r="D71" s="317" t="s">
        <v>1150</v>
      </c>
    </row>
    <row r="72" spans="1:4" x14ac:dyDescent="0.15">
      <c r="A72" s="317">
        <v>71</v>
      </c>
      <c r="B72" s="317" t="s">
        <v>1139</v>
      </c>
      <c r="C72" s="317" t="s">
        <v>1151</v>
      </c>
      <c r="D72" s="317" t="s">
        <v>1152</v>
      </c>
    </row>
    <row r="73" spans="1:4" x14ac:dyDescent="0.15">
      <c r="A73" s="317">
        <v>72</v>
      </c>
      <c r="B73" s="317" t="s">
        <v>1139</v>
      </c>
      <c r="C73" s="317" t="s">
        <v>1153</v>
      </c>
      <c r="D73" s="317" t="s">
        <v>1154</v>
      </c>
    </row>
    <row r="74" spans="1:4" x14ac:dyDescent="0.15">
      <c r="A74" s="317">
        <v>73</v>
      </c>
      <c r="B74" s="317" t="s">
        <v>1139</v>
      </c>
      <c r="C74" s="317" t="s">
        <v>1155</v>
      </c>
      <c r="D74" s="317" t="s">
        <v>1156</v>
      </c>
    </row>
    <row r="75" spans="1:4" x14ac:dyDescent="0.15">
      <c r="A75" s="317">
        <v>74</v>
      </c>
      <c r="B75" s="317" t="s">
        <v>1139</v>
      </c>
      <c r="C75" s="317" t="s">
        <v>1157</v>
      </c>
      <c r="D75" s="317" t="s">
        <v>1158</v>
      </c>
    </row>
    <row r="76" spans="1:4" x14ac:dyDescent="0.15">
      <c r="A76" s="317">
        <v>75</v>
      </c>
      <c r="B76" s="317" t="s">
        <v>1139</v>
      </c>
      <c r="C76" s="317" t="s">
        <v>1159</v>
      </c>
      <c r="D76" s="317" t="s">
        <v>1160</v>
      </c>
    </row>
    <row r="77" spans="1:4" x14ac:dyDescent="0.15">
      <c r="A77" s="317">
        <v>76</v>
      </c>
      <c r="B77" s="317" t="s">
        <v>1139</v>
      </c>
      <c r="C77" s="317" t="s">
        <v>1161</v>
      </c>
      <c r="D77" s="317" t="s">
        <v>1162</v>
      </c>
    </row>
    <row r="78" spans="1:4" x14ac:dyDescent="0.15">
      <c r="A78" s="317">
        <v>77</v>
      </c>
      <c r="B78" s="317" t="s">
        <v>1139</v>
      </c>
      <c r="C78" s="317" t="s">
        <v>1163</v>
      </c>
      <c r="D78" s="317" t="s">
        <v>1164</v>
      </c>
    </row>
    <row r="79" spans="1:4" x14ac:dyDescent="0.15">
      <c r="A79" s="317">
        <v>78</v>
      </c>
      <c r="B79" s="317" t="s">
        <v>1139</v>
      </c>
      <c r="C79" s="317" t="s">
        <v>1165</v>
      </c>
      <c r="D79" s="317" t="s">
        <v>1166</v>
      </c>
    </row>
    <row r="80" spans="1:4" x14ac:dyDescent="0.15">
      <c r="A80" s="317">
        <v>79</v>
      </c>
      <c r="B80" s="317" t="s">
        <v>1139</v>
      </c>
      <c r="C80" s="317" t="s">
        <v>1167</v>
      </c>
      <c r="D80" s="317" t="s">
        <v>1168</v>
      </c>
    </row>
    <row r="81" spans="1:4" x14ac:dyDescent="0.15">
      <c r="A81" s="317">
        <v>80</v>
      </c>
      <c r="B81" s="317" t="s">
        <v>1169</v>
      </c>
      <c r="C81" s="317" t="s">
        <v>1169</v>
      </c>
      <c r="D81" s="317" t="s">
        <v>1170</v>
      </c>
    </row>
    <row r="82" spans="1:4" x14ac:dyDescent="0.15">
      <c r="A82" s="317">
        <v>81</v>
      </c>
      <c r="B82" s="317" t="s">
        <v>1171</v>
      </c>
      <c r="C82" s="317" t="s">
        <v>1171</v>
      </c>
      <c r="D82" s="317" t="s">
        <v>1172</v>
      </c>
    </row>
    <row r="83" spans="1:4" x14ac:dyDescent="0.15">
      <c r="A83" s="317">
        <v>82</v>
      </c>
      <c r="B83" s="317" t="s">
        <v>1173</v>
      </c>
      <c r="C83" s="317" t="s">
        <v>1175</v>
      </c>
      <c r="D83" s="317" t="s">
        <v>1176</v>
      </c>
    </row>
    <row r="84" spans="1:4" x14ac:dyDescent="0.15">
      <c r="A84" s="317">
        <v>83</v>
      </c>
      <c r="B84" s="317" t="s">
        <v>1173</v>
      </c>
      <c r="C84" s="317" t="s">
        <v>1177</v>
      </c>
      <c r="D84" s="317" t="s">
        <v>1178</v>
      </c>
    </row>
    <row r="85" spans="1:4" x14ac:dyDescent="0.15">
      <c r="A85" s="317">
        <v>84</v>
      </c>
      <c r="B85" s="317" t="s">
        <v>1173</v>
      </c>
      <c r="C85" s="317" t="s">
        <v>1179</v>
      </c>
      <c r="D85" s="317" t="s">
        <v>1180</v>
      </c>
    </row>
    <row r="86" spans="1:4" x14ac:dyDescent="0.15">
      <c r="A86" s="317">
        <v>85</v>
      </c>
      <c r="B86" s="317" t="s">
        <v>1173</v>
      </c>
      <c r="C86" s="317" t="s">
        <v>1181</v>
      </c>
      <c r="D86" s="317" t="s">
        <v>1182</v>
      </c>
    </row>
    <row r="87" spans="1:4" x14ac:dyDescent="0.15">
      <c r="A87" s="317">
        <v>86</v>
      </c>
      <c r="B87" s="317" t="s">
        <v>1173</v>
      </c>
      <c r="C87" s="317" t="s">
        <v>1183</v>
      </c>
      <c r="D87" s="317" t="s">
        <v>1184</v>
      </c>
    </row>
    <row r="88" spans="1:4" x14ac:dyDescent="0.15">
      <c r="A88" s="317">
        <v>87</v>
      </c>
      <c r="B88" s="317" t="s">
        <v>1173</v>
      </c>
      <c r="C88" s="317" t="s">
        <v>1185</v>
      </c>
      <c r="D88" s="317" t="s">
        <v>1186</v>
      </c>
    </row>
    <row r="89" spans="1:4" x14ac:dyDescent="0.15">
      <c r="A89" s="317">
        <v>88</v>
      </c>
      <c r="B89" s="317" t="s">
        <v>1173</v>
      </c>
      <c r="C89" s="317" t="s">
        <v>1173</v>
      </c>
      <c r="D89" s="317" t="s">
        <v>1174</v>
      </c>
    </row>
    <row r="90" spans="1:4" x14ac:dyDescent="0.15">
      <c r="A90" s="317">
        <v>89</v>
      </c>
      <c r="B90" s="317" t="s">
        <v>1173</v>
      </c>
      <c r="C90" s="317" t="s">
        <v>1187</v>
      </c>
      <c r="D90" s="317" t="s">
        <v>1188</v>
      </c>
    </row>
    <row r="91" spans="1:4" x14ac:dyDescent="0.15">
      <c r="A91" s="317">
        <v>90</v>
      </c>
      <c r="B91" s="317" t="s">
        <v>1173</v>
      </c>
      <c r="C91" s="317" t="s">
        <v>1189</v>
      </c>
      <c r="D91" s="317" t="s">
        <v>1190</v>
      </c>
    </row>
    <row r="92" spans="1:4" x14ac:dyDescent="0.15">
      <c r="A92" s="317">
        <v>91</v>
      </c>
      <c r="B92" s="317" t="s">
        <v>1173</v>
      </c>
      <c r="C92" s="317" t="s">
        <v>1191</v>
      </c>
      <c r="D92" s="317" t="s">
        <v>1192</v>
      </c>
    </row>
    <row r="93" spans="1:4" x14ac:dyDescent="0.15">
      <c r="A93" s="317">
        <v>92</v>
      </c>
      <c r="B93" s="317" t="s">
        <v>1173</v>
      </c>
      <c r="C93" s="317" t="s">
        <v>1193</v>
      </c>
      <c r="D93" s="317" t="s">
        <v>1194</v>
      </c>
    </row>
    <row r="94" spans="1:4" x14ac:dyDescent="0.15">
      <c r="A94" s="317">
        <v>93</v>
      </c>
      <c r="B94" s="317" t="s">
        <v>1173</v>
      </c>
      <c r="C94" s="317" t="s">
        <v>1195</v>
      </c>
      <c r="D94" s="317" t="s">
        <v>1196</v>
      </c>
    </row>
    <row r="95" spans="1:4" x14ac:dyDescent="0.15">
      <c r="A95" s="317">
        <v>94</v>
      </c>
      <c r="B95" s="317" t="s">
        <v>1173</v>
      </c>
      <c r="C95" s="317" t="s">
        <v>1197</v>
      </c>
      <c r="D95" s="317" t="s">
        <v>1198</v>
      </c>
    </row>
    <row r="96" spans="1:4" x14ac:dyDescent="0.15">
      <c r="A96" s="317">
        <v>95</v>
      </c>
      <c r="B96" s="317" t="s">
        <v>1173</v>
      </c>
      <c r="C96" s="317" t="s">
        <v>1199</v>
      </c>
      <c r="D96" s="317" t="s">
        <v>1200</v>
      </c>
    </row>
    <row r="97" spans="1:4" x14ac:dyDescent="0.15">
      <c r="A97" s="317">
        <v>96</v>
      </c>
      <c r="B97" s="317" t="s">
        <v>1173</v>
      </c>
      <c r="C97" s="317" t="s">
        <v>1201</v>
      </c>
      <c r="D97" s="317" t="s">
        <v>1202</v>
      </c>
    </row>
    <row r="98" spans="1:4" x14ac:dyDescent="0.15">
      <c r="A98" s="317">
        <v>97</v>
      </c>
      <c r="B98" s="317" t="s">
        <v>1173</v>
      </c>
      <c r="C98" s="317" t="s">
        <v>1203</v>
      </c>
      <c r="D98" s="317" t="s">
        <v>1204</v>
      </c>
    </row>
    <row r="99" spans="1:4" x14ac:dyDescent="0.15">
      <c r="A99" s="317">
        <v>98</v>
      </c>
      <c r="B99" s="317" t="s">
        <v>1173</v>
      </c>
      <c r="C99" s="317" t="s">
        <v>1205</v>
      </c>
      <c r="D99" s="317" t="s">
        <v>1206</v>
      </c>
    </row>
    <row r="100" spans="1:4" x14ac:dyDescent="0.15">
      <c r="A100" s="317">
        <v>99</v>
      </c>
      <c r="B100" s="317" t="s">
        <v>1207</v>
      </c>
      <c r="C100" s="317" t="s">
        <v>1209</v>
      </c>
      <c r="D100" s="317" t="s">
        <v>1210</v>
      </c>
    </row>
    <row r="101" spans="1:4" x14ac:dyDescent="0.15">
      <c r="A101" s="317">
        <v>100</v>
      </c>
      <c r="B101" s="317" t="s">
        <v>1207</v>
      </c>
      <c r="C101" s="317" t="s">
        <v>1211</v>
      </c>
      <c r="D101" s="317" t="s">
        <v>1212</v>
      </c>
    </row>
    <row r="102" spans="1:4" x14ac:dyDescent="0.15">
      <c r="A102" s="317">
        <v>101</v>
      </c>
      <c r="B102" s="317" t="s">
        <v>1207</v>
      </c>
      <c r="C102" s="317" t="s">
        <v>1213</v>
      </c>
      <c r="D102" s="317" t="s">
        <v>1214</v>
      </c>
    </row>
    <row r="103" spans="1:4" x14ac:dyDescent="0.15">
      <c r="A103" s="317">
        <v>102</v>
      </c>
      <c r="B103" s="317" t="s">
        <v>1207</v>
      </c>
      <c r="C103" s="317" t="s">
        <v>1215</v>
      </c>
      <c r="D103" s="317" t="s">
        <v>1216</v>
      </c>
    </row>
    <row r="104" spans="1:4" x14ac:dyDescent="0.15">
      <c r="A104" s="317">
        <v>103</v>
      </c>
      <c r="B104" s="317" t="s">
        <v>1207</v>
      </c>
      <c r="C104" s="317" t="s">
        <v>1217</v>
      </c>
      <c r="D104" s="317" t="s">
        <v>1218</v>
      </c>
    </row>
    <row r="105" spans="1:4" x14ac:dyDescent="0.15">
      <c r="A105" s="317">
        <v>104</v>
      </c>
      <c r="B105" s="317" t="s">
        <v>1207</v>
      </c>
      <c r="C105" s="317" t="s">
        <v>1219</v>
      </c>
      <c r="D105" s="317" t="s">
        <v>1220</v>
      </c>
    </row>
    <row r="106" spans="1:4" x14ac:dyDescent="0.15">
      <c r="A106" s="317">
        <v>105</v>
      </c>
      <c r="B106" s="317" t="s">
        <v>1207</v>
      </c>
      <c r="C106" s="317" t="s">
        <v>1207</v>
      </c>
      <c r="D106" s="317" t="s">
        <v>1208</v>
      </c>
    </row>
    <row r="107" spans="1:4" x14ac:dyDescent="0.15">
      <c r="A107" s="317">
        <v>106</v>
      </c>
      <c r="B107" s="317" t="s">
        <v>1207</v>
      </c>
      <c r="C107" s="317" t="s">
        <v>1221</v>
      </c>
      <c r="D107" s="317" t="s">
        <v>1222</v>
      </c>
    </row>
    <row r="108" spans="1:4" x14ac:dyDescent="0.15">
      <c r="A108" s="317">
        <v>107</v>
      </c>
      <c r="B108" s="317" t="s">
        <v>1207</v>
      </c>
      <c r="C108" s="317" t="s">
        <v>1223</v>
      </c>
      <c r="D108" s="317" t="s">
        <v>1224</v>
      </c>
    </row>
    <row r="109" spans="1:4" x14ac:dyDescent="0.15">
      <c r="A109" s="317">
        <v>108</v>
      </c>
      <c r="B109" s="317" t="s">
        <v>1207</v>
      </c>
      <c r="C109" s="317" t="s">
        <v>1225</v>
      </c>
      <c r="D109" s="317" t="s">
        <v>1226</v>
      </c>
    </row>
    <row r="110" spans="1:4" x14ac:dyDescent="0.15">
      <c r="A110" s="317">
        <v>109</v>
      </c>
      <c r="B110" s="317" t="s">
        <v>1207</v>
      </c>
      <c r="C110" s="317" t="s">
        <v>1227</v>
      </c>
      <c r="D110" s="317" t="s">
        <v>1228</v>
      </c>
    </row>
    <row r="111" spans="1:4" x14ac:dyDescent="0.15">
      <c r="A111" s="317">
        <v>110</v>
      </c>
      <c r="B111" s="317" t="s">
        <v>1207</v>
      </c>
      <c r="C111" s="317" t="s">
        <v>1229</v>
      </c>
      <c r="D111" s="317" t="s">
        <v>1230</v>
      </c>
    </row>
    <row r="112" spans="1:4" x14ac:dyDescent="0.15">
      <c r="A112" s="317">
        <v>111</v>
      </c>
      <c r="B112" s="317" t="s">
        <v>1207</v>
      </c>
      <c r="C112" s="317" t="s">
        <v>1231</v>
      </c>
      <c r="D112" s="317" t="s">
        <v>1232</v>
      </c>
    </row>
    <row r="113" spans="1:4" x14ac:dyDescent="0.15">
      <c r="A113" s="317">
        <v>112</v>
      </c>
      <c r="B113" s="317" t="s">
        <v>1207</v>
      </c>
      <c r="C113" s="317" t="s">
        <v>1233</v>
      </c>
      <c r="D113" s="317" t="s">
        <v>1234</v>
      </c>
    </row>
    <row r="114" spans="1:4" x14ac:dyDescent="0.15">
      <c r="A114" s="317">
        <v>113</v>
      </c>
      <c r="B114" s="317" t="s">
        <v>1207</v>
      </c>
      <c r="C114" s="317" t="s">
        <v>1235</v>
      </c>
      <c r="D114" s="317" t="s">
        <v>1236</v>
      </c>
    </row>
    <row r="115" spans="1:4" x14ac:dyDescent="0.15">
      <c r="A115" s="317">
        <v>114</v>
      </c>
      <c r="B115" s="317" t="s">
        <v>1207</v>
      </c>
      <c r="C115" s="317" t="s">
        <v>1237</v>
      </c>
      <c r="D115" s="317" t="s">
        <v>1238</v>
      </c>
    </row>
    <row r="116" spans="1:4" x14ac:dyDescent="0.15">
      <c r="A116" s="317">
        <v>115</v>
      </c>
      <c r="B116" s="317" t="s">
        <v>1207</v>
      </c>
      <c r="C116" s="317" t="s">
        <v>1239</v>
      </c>
      <c r="D116" s="317" t="s">
        <v>1240</v>
      </c>
    </row>
    <row r="117" spans="1:4" x14ac:dyDescent="0.15">
      <c r="A117" s="317">
        <v>116</v>
      </c>
      <c r="B117" s="317" t="s">
        <v>1207</v>
      </c>
      <c r="C117" s="317" t="s">
        <v>1241</v>
      </c>
      <c r="D117" s="317" t="s">
        <v>1242</v>
      </c>
    </row>
    <row r="118" spans="1:4" x14ac:dyDescent="0.15">
      <c r="A118" s="317">
        <v>117</v>
      </c>
      <c r="B118" s="317" t="s">
        <v>1207</v>
      </c>
      <c r="C118" s="317" t="s">
        <v>1243</v>
      </c>
      <c r="D118" s="317" t="s">
        <v>1244</v>
      </c>
    </row>
    <row r="119" spans="1:4" x14ac:dyDescent="0.15">
      <c r="A119" s="317">
        <v>118</v>
      </c>
      <c r="B119" s="317" t="s">
        <v>1207</v>
      </c>
      <c r="C119" s="317" t="s">
        <v>1245</v>
      </c>
      <c r="D119" s="317" t="s">
        <v>1246</v>
      </c>
    </row>
    <row r="120" spans="1:4" x14ac:dyDescent="0.15">
      <c r="A120" s="317">
        <v>119</v>
      </c>
      <c r="B120" s="317" t="s">
        <v>1207</v>
      </c>
      <c r="C120" s="317" t="s">
        <v>1247</v>
      </c>
      <c r="D120" s="317" t="s">
        <v>1248</v>
      </c>
    </row>
    <row r="121" spans="1:4" x14ac:dyDescent="0.15">
      <c r="A121" s="317">
        <v>120</v>
      </c>
      <c r="B121" s="317" t="s">
        <v>1207</v>
      </c>
      <c r="C121" s="317" t="s">
        <v>1249</v>
      </c>
      <c r="D121" s="317" t="s">
        <v>1250</v>
      </c>
    </row>
    <row r="122" spans="1:4" x14ac:dyDescent="0.15">
      <c r="A122" s="317">
        <v>121</v>
      </c>
      <c r="B122" s="317" t="s">
        <v>1207</v>
      </c>
      <c r="C122" s="317" t="s">
        <v>1251</v>
      </c>
      <c r="D122" s="317" t="s">
        <v>1252</v>
      </c>
    </row>
    <row r="123" spans="1:4" x14ac:dyDescent="0.15">
      <c r="A123" s="317">
        <v>122</v>
      </c>
      <c r="B123" s="317" t="s">
        <v>1253</v>
      </c>
      <c r="C123" s="317" t="s">
        <v>1255</v>
      </c>
      <c r="D123" s="317" t="s">
        <v>1256</v>
      </c>
    </row>
    <row r="124" spans="1:4" x14ac:dyDescent="0.15">
      <c r="A124" s="317">
        <v>123</v>
      </c>
      <c r="B124" s="317" t="s">
        <v>1253</v>
      </c>
      <c r="C124" s="317" t="s">
        <v>1257</v>
      </c>
      <c r="D124" s="317" t="s">
        <v>1258</v>
      </c>
    </row>
    <row r="125" spans="1:4" x14ac:dyDescent="0.15">
      <c r="A125" s="317">
        <v>124</v>
      </c>
      <c r="B125" s="317" t="s">
        <v>1253</v>
      </c>
      <c r="C125" s="317" t="s">
        <v>1259</v>
      </c>
      <c r="D125" s="317" t="s">
        <v>1260</v>
      </c>
    </row>
    <row r="126" spans="1:4" x14ac:dyDescent="0.15">
      <c r="A126" s="317">
        <v>125</v>
      </c>
      <c r="B126" s="317" t="s">
        <v>1253</v>
      </c>
      <c r="C126" s="317" t="s">
        <v>1261</v>
      </c>
      <c r="D126" s="317" t="s">
        <v>1262</v>
      </c>
    </row>
    <row r="127" spans="1:4" x14ac:dyDescent="0.15">
      <c r="A127" s="317">
        <v>126</v>
      </c>
      <c r="B127" s="317" t="s">
        <v>1253</v>
      </c>
      <c r="C127" s="317" t="s">
        <v>1263</v>
      </c>
      <c r="D127" s="317" t="s">
        <v>1264</v>
      </c>
    </row>
    <row r="128" spans="1:4" x14ac:dyDescent="0.15">
      <c r="A128" s="317">
        <v>127</v>
      </c>
      <c r="B128" s="317" t="s">
        <v>1253</v>
      </c>
      <c r="C128" s="317" t="s">
        <v>1265</v>
      </c>
      <c r="D128" s="317" t="s">
        <v>1266</v>
      </c>
    </row>
    <row r="129" spans="1:4" x14ac:dyDescent="0.15">
      <c r="A129" s="317">
        <v>128</v>
      </c>
      <c r="B129" s="317" t="s">
        <v>1253</v>
      </c>
      <c r="C129" s="317" t="s">
        <v>1253</v>
      </c>
      <c r="D129" s="317" t="s">
        <v>1254</v>
      </c>
    </row>
    <row r="130" spans="1:4" x14ac:dyDescent="0.15">
      <c r="A130" s="317">
        <v>129</v>
      </c>
      <c r="B130" s="317" t="s">
        <v>1253</v>
      </c>
      <c r="C130" s="317" t="s">
        <v>1111</v>
      </c>
      <c r="D130" s="317" t="s">
        <v>1267</v>
      </c>
    </row>
    <row r="131" spans="1:4" x14ac:dyDescent="0.15">
      <c r="A131" s="317">
        <v>130</v>
      </c>
      <c r="B131" s="317" t="s">
        <v>1253</v>
      </c>
      <c r="C131" s="317" t="s">
        <v>1268</v>
      </c>
      <c r="D131" s="317" t="s">
        <v>1269</v>
      </c>
    </row>
    <row r="132" spans="1:4" x14ac:dyDescent="0.15">
      <c r="A132" s="317">
        <v>131</v>
      </c>
      <c r="B132" s="317" t="s">
        <v>1253</v>
      </c>
      <c r="C132" s="317" t="s">
        <v>1270</v>
      </c>
      <c r="D132" s="317" t="s">
        <v>1271</v>
      </c>
    </row>
    <row r="133" spans="1:4" x14ac:dyDescent="0.15">
      <c r="A133" s="317">
        <v>132</v>
      </c>
      <c r="B133" s="317" t="s">
        <v>1253</v>
      </c>
      <c r="C133" s="317" t="s">
        <v>1272</v>
      </c>
      <c r="D133" s="317" t="s">
        <v>1273</v>
      </c>
    </row>
    <row r="134" spans="1:4" x14ac:dyDescent="0.15">
      <c r="A134" s="317">
        <v>133</v>
      </c>
      <c r="B134" s="317" t="s">
        <v>1253</v>
      </c>
      <c r="C134" s="317" t="s">
        <v>1274</v>
      </c>
      <c r="D134" s="317" t="s">
        <v>1275</v>
      </c>
    </row>
    <row r="135" spans="1:4" x14ac:dyDescent="0.15">
      <c r="A135" s="317">
        <v>134</v>
      </c>
      <c r="B135" s="317" t="s">
        <v>1253</v>
      </c>
      <c r="C135" s="317" t="s">
        <v>1276</v>
      </c>
      <c r="D135" s="317" t="s">
        <v>1277</v>
      </c>
    </row>
    <row r="136" spans="1:4" x14ac:dyDescent="0.15">
      <c r="A136" s="317">
        <v>135</v>
      </c>
      <c r="B136" s="317" t="s">
        <v>1253</v>
      </c>
      <c r="C136" s="317" t="s">
        <v>1278</v>
      </c>
      <c r="D136" s="317" t="s">
        <v>1279</v>
      </c>
    </row>
    <row r="137" spans="1:4" x14ac:dyDescent="0.15">
      <c r="A137" s="317">
        <v>136</v>
      </c>
      <c r="B137" s="317" t="s">
        <v>1280</v>
      </c>
      <c r="C137" s="317" t="s">
        <v>1282</v>
      </c>
      <c r="D137" s="317" t="s">
        <v>1283</v>
      </c>
    </row>
    <row r="138" spans="1:4" x14ac:dyDescent="0.15">
      <c r="A138" s="317">
        <v>137</v>
      </c>
      <c r="B138" s="317" t="s">
        <v>1280</v>
      </c>
      <c r="C138" s="317" t="s">
        <v>1284</v>
      </c>
      <c r="D138" s="317" t="s">
        <v>1285</v>
      </c>
    </row>
    <row r="139" spans="1:4" x14ac:dyDescent="0.15">
      <c r="A139" s="317">
        <v>138</v>
      </c>
      <c r="B139" s="317" t="s">
        <v>1280</v>
      </c>
      <c r="C139" s="317" t="s">
        <v>1286</v>
      </c>
      <c r="D139" s="317" t="s">
        <v>1287</v>
      </c>
    </row>
    <row r="140" spans="1:4" x14ac:dyDescent="0.15">
      <c r="A140" s="317">
        <v>139</v>
      </c>
      <c r="B140" s="317" t="s">
        <v>1280</v>
      </c>
      <c r="C140" s="317" t="s">
        <v>1288</v>
      </c>
      <c r="D140" s="317" t="s">
        <v>1289</v>
      </c>
    </row>
    <row r="141" spans="1:4" x14ac:dyDescent="0.15">
      <c r="A141" s="317">
        <v>140</v>
      </c>
      <c r="B141" s="317" t="s">
        <v>1280</v>
      </c>
      <c r="C141" s="317" t="s">
        <v>1290</v>
      </c>
      <c r="D141" s="317" t="s">
        <v>1291</v>
      </c>
    </row>
    <row r="142" spans="1:4" x14ac:dyDescent="0.15">
      <c r="A142" s="317">
        <v>141</v>
      </c>
      <c r="B142" s="317" t="s">
        <v>1280</v>
      </c>
      <c r="C142" s="317" t="s">
        <v>1292</v>
      </c>
      <c r="D142" s="317" t="s">
        <v>1293</v>
      </c>
    </row>
    <row r="143" spans="1:4" x14ac:dyDescent="0.15">
      <c r="A143" s="317">
        <v>142</v>
      </c>
      <c r="B143" s="317" t="s">
        <v>1280</v>
      </c>
      <c r="C143" s="317" t="s">
        <v>1294</v>
      </c>
      <c r="D143" s="317" t="s">
        <v>1295</v>
      </c>
    </row>
    <row r="144" spans="1:4" x14ac:dyDescent="0.15">
      <c r="A144" s="317">
        <v>143</v>
      </c>
      <c r="B144" s="317" t="s">
        <v>1280</v>
      </c>
      <c r="C144" s="317" t="s">
        <v>1296</v>
      </c>
      <c r="D144" s="317" t="s">
        <v>1297</v>
      </c>
    </row>
    <row r="145" spans="1:4" x14ac:dyDescent="0.15">
      <c r="A145" s="317">
        <v>144</v>
      </c>
      <c r="B145" s="317" t="s">
        <v>1280</v>
      </c>
      <c r="C145" s="317" t="s">
        <v>1298</v>
      </c>
      <c r="D145" s="317" t="s">
        <v>1299</v>
      </c>
    </row>
    <row r="146" spans="1:4" x14ac:dyDescent="0.15">
      <c r="A146" s="317">
        <v>145</v>
      </c>
      <c r="B146" s="317" t="s">
        <v>1280</v>
      </c>
      <c r="C146" s="317" t="s">
        <v>1280</v>
      </c>
      <c r="D146" s="317" t="s">
        <v>1281</v>
      </c>
    </row>
    <row r="147" spans="1:4" x14ac:dyDescent="0.15">
      <c r="A147" s="317">
        <v>146</v>
      </c>
      <c r="B147" s="317" t="s">
        <v>1280</v>
      </c>
      <c r="C147" s="317" t="s">
        <v>1300</v>
      </c>
      <c r="D147" s="317" t="s">
        <v>1301</v>
      </c>
    </row>
    <row r="148" spans="1:4" x14ac:dyDescent="0.15">
      <c r="A148" s="317">
        <v>147</v>
      </c>
      <c r="B148" s="317" t="s">
        <v>1280</v>
      </c>
      <c r="C148" s="317" t="s">
        <v>1302</v>
      </c>
      <c r="D148" s="317" t="s">
        <v>1303</v>
      </c>
    </row>
    <row r="149" spans="1:4" x14ac:dyDescent="0.15">
      <c r="A149" s="317">
        <v>148</v>
      </c>
      <c r="B149" s="317" t="s">
        <v>1280</v>
      </c>
      <c r="C149" s="317" t="s">
        <v>1304</v>
      </c>
      <c r="D149" s="317" t="s">
        <v>1305</v>
      </c>
    </row>
    <row r="150" spans="1:4" x14ac:dyDescent="0.15">
      <c r="A150" s="317">
        <v>149</v>
      </c>
      <c r="B150" s="317" t="s">
        <v>1280</v>
      </c>
      <c r="C150" s="317" t="s">
        <v>1306</v>
      </c>
      <c r="D150" s="317" t="s">
        <v>1307</v>
      </c>
    </row>
    <row r="151" spans="1:4" x14ac:dyDescent="0.15">
      <c r="A151" s="317">
        <v>150</v>
      </c>
      <c r="B151" s="317" t="s">
        <v>1280</v>
      </c>
      <c r="C151" s="317" t="s">
        <v>1308</v>
      </c>
      <c r="D151" s="317" t="s">
        <v>1309</v>
      </c>
    </row>
    <row r="152" spans="1:4" x14ac:dyDescent="0.15">
      <c r="A152" s="317">
        <v>151</v>
      </c>
      <c r="B152" s="317" t="s">
        <v>1280</v>
      </c>
      <c r="C152" s="317" t="s">
        <v>1310</v>
      </c>
      <c r="D152" s="317" t="s">
        <v>1311</v>
      </c>
    </row>
    <row r="153" spans="1:4" x14ac:dyDescent="0.15">
      <c r="A153" s="317">
        <v>152</v>
      </c>
      <c r="B153" s="317" t="s">
        <v>1280</v>
      </c>
      <c r="C153" s="317" t="s">
        <v>1312</v>
      </c>
      <c r="D153" s="317" t="s">
        <v>1313</v>
      </c>
    </row>
    <row r="154" spans="1:4" x14ac:dyDescent="0.15">
      <c r="A154" s="317">
        <v>153</v>
      </c>
      <c r="B154" s="317" t="s">
        <v>1280</v>
      </c>
      <c r="C154" s="317" t="s">
        <v>1314</v>
      </c>
      <c r="D154" s="317" t="s">
        <v>1315</v>
      </c>
    </row>
    <row r="155" spans="1:4" x14ac:dyDescent="0.15">
      <c r="A155" s="317">
        <v>154</v>
      </c>
      <c r="B155" s="317" t="s">
        <v>1316</v>
      </c>
      <c r="C155" s="317" t="s">
        <v>1318</v>
      </c>
      <c r="D155" s="317" t="s">
        <v>1319</v>
      </c>
    </row>
    <row r="156" spans="1:4" x14ac:dyDescent="0.15">
      <c r="A156" s="317">
        <v>155</v>
      </c>
      <c r="B156" s="317" t="s">
        <v>1316</v>
      </c>
      <c r="C156" s="317" t="s">
        <v>1320</v>
      </c>
      <c r="D156" s="317" t="s">
        <v>1321</v>
      </c>
    </row>
    <row r="157" spans="1:4" x14ac:dyDescent="0.15">
      <c r="A157" s="317">
        <v>156</v>
      </c>
      <c r="B157" s="317" t="s">
        <v>1316</v>
      </c>
      <c r="C157" s="317" t="s">
        <v>1322</v>
      </c>
      <c r="D157" s="317" t="s">
        <v>1323</v>
      </c>
    </row>
    <row r="158" spans="1:4" x14ac:dyDescent="0.15">
      <c r="A158" s="317">
        <v>157</v>
      </c>
      <c r="B158" s="317" t="s">
        <v>1316</v>
      </c>
      <c r="C158" s="317" t="s">
        <v>1089</v>
      </c>
      <c r="D158" s="317" t="s">
        <v>1324</v>
      </c>
    </row>
    <row r="159" spans="1:4" x14ac:dyDescent="0.15">
      <c r="A159" s="317">
        <v>158</v>
      </c>
      <c r="B159" s="317" t="s">
        <v>1316</v>
      </c>
      <c r="C159" s="317" t="s">
        <v>1316</v>
      </c>
      <c r="D159" s="317" t="s">
        <v>1317</v>
      </c>
    </row>
    <row r="160" spans="1:4" x14ac:dyDescent="0.15">
      <c r="A160" s="317">
        <v>159</v>
      </c>
      <c r="B160" s="317" t="s">
        <v>1316</v>
      </c>
      <c r="C160" s="317" t="s">
        <v>1325</v>
      </c>
      <c r="D160" s="317" t="s">
        <v>1326</v>
      </c>
    </row>
    <row r="161" spans="1:4" x14ac:dyDescent="0.15">
      <c r="A161" s="317">
        <v>160</v>
      </c>
      <c r="B161" s="317" t="s">
        <v>1316</v>
      </c>
      <c r="C161" s="317" t="s">
        <v>1327</v>
      </c>
      <c r="D161" s="317" t="s">
        <v>1328</v>
      </c>
    </row>
    <row r="162" spans="1:4" x14ac:dyDescent="0.15">
      <c r="A162" s="317">
        <v>161</v>
      </c>
      <c r="B162" s="317" t="s">
        <v>1316</v>
      </c>
      <c r="C162" s="317" t="s">
        <v>1329</v>
      </c>
      <c r="D162" s="317" t="s">
        <v>1330</v>
      </c>
    </row>
    <row r="163" spans="1:4" x14ac:dyDescent="0.15">
      <c r="A163" s="317">
        <v>162</v>
      </c>
      <c r="B163" s="317" t="s">
        <v>1316</v>
      </c>
      <c r="C163" s="317" t="s">
        <v>1331</v>
      </c>
      <c r="D163" s="317" t="s">
        <v>1332</v>
      </c>
    </row>
    <row r="164" spans="1:4" x14ac:dyDescent="0.15">
      <c r="A164" s="317">
        <v>163</v>
      </c>
      <c r="B164" s="317" t="s">
        <v>1333</v>
      </c>
      <c r="C164" s="317" t="s">
        <v>1335</v>
      </c>
      <c r="D164" s="317" t="s">
        <v>1336</v>
      </c>
    </row>
    <row r="165" spans="1:4" x14ac:dyDescent="0.15">
      <c r="A165" s="317">
        <v>164</v>
      </c>
      <c r="B165" s="317" t="s">
        <v>1333</v>
      </c>
      <c r="C165" s="317" t="s">
        <v>1337</v>
      </c>
      <c r="D165" s="317" t="s">
        <v>1338</v>
      </c>
    </row>
    <row r="166" spans="1:4" x14ac:dyDescent="0.15">
      <c r="A166" s="317">
        <v>165</v>
      </c>
      <c r="B166" s="317" t="s">
        <v>1333</v>
      </c>
      <c r="C166" s="317" t="s">
        <v>1023</v>
      </c>
      <c r="D166" s="317" t="s">
        <v>1339</v>
      </c>
    </row>
    <row r="167" spans="1:4" x14ac:dyDescent="0.15">
      <c r="A167" s="317">
        <v>166</v>
      </c>
      <c r="B167" s="317" t="s">
        <v>1333</v>
      </c>
      <c r="C167" s="317" t="s">
        <v>1340</v>
      </c>
      <c r="D167" s="317" t="s">
        <v>1341</v>
      </c>
    </row>
    <row r="168" spans="1:4" x14ac:dyDescent="0.15">
      <c r="A168" s="317">
        <v>167</v>
      </c>
      <c r="B168" s="317" t="s">
        <v>1333</v>
      </c>
      <c r="C168" s="317" t="s">
        <v>1342</v>
      </c>
      <c r="D168" s="317" t="s">
        <v>1343</v>
      </c>
    </row>
    <row r="169" spans="1:4" x14ac:dyDescent="0.15">
      <c r="A169" s="317">
        <v>168</v>
      </c>
      <c r="B169" s="317" t="s">
        <v>1333</v>
      </c>
      <c r="C169" s="317" t="s">
        <v>1344</v>
      </c>
      <c r="D169" s="317" t="s">
        <v>1345</v>
      </c>
    </row>
    <row r="170" spans="1:4" x14ac:dyDescent="0.15">
      <c r="A170" s="317">
        <v>169</v>
      </c>
      <c r="B170" s="317" t="s">
        <v>1333</v>
      </c>
      <c r="C170" s="317" t="s">
        <v>1346</v>
      </c>
      <c r="D170" s="317" t="s">
        <v>1347</v>
      </c>
    </row>
    <row r="171" spans="1:4" x14ac:dyDescent="0.15">
      <c r="A171" s="317">
        <v>170</v>
      </c>
      <c r="B171" s="317" t="s">
        <v>1333</v>
      </c>
      <c r="C171" s="317" t="s">
        <v>1333</v>
      </c>
      <c r="D171" s="317" t="s">
        <v>1334</v>
      </c>
    </row>
    <row r="172" spans="1:4" x14ac:dyDescent="0.15">
      <c r="A172" s="317">
        <v>171</v>
      </c>
      <c r="B172" s="317" t="s">
        <v>1333</v>
      </c>
      <c r="C172" s="317" t="s">
        <v>1348</v>
      </c>
      <c r="D172" s="317" t="s">
        <v>1349</v>
      </c>
    </row>
    <row r="173" spans="1:4" x14ac:dyDescent="0.15">
      <c r="A173" s="317">
        <v>172</v>
      </c>
      <c r="B173" s="317" t="s">
        <v>1333</v>
      </c>
      <c r="C173" s="317" t="s">
        <v>1350</v>
      </c>
      <c r="D173" s="317" t="s">
        <v>1351</v>
      </c>
    </row>
    <row r="174" spans="1:4" x14ac:dyDescent="0.15">
      <c r="A174" s="317">
        <v>173</v>
      </c>
      <c r="B174" s="317" t="s">
        <v>1333</v>
      </c>
      <c r="C174" s="317" t="s">
        <v>1352</v>
      </c>
      <c r="D174" s="317" t="s">
        <v>1353</v>
      </c>
    </row>
    <row r="175" spans="1:4" x14ac:dyDescent="0.15">
      <c r="A175" s="317">
        <v>174</v>
      </c>
      <c r="B175" s="317" t="s">
        <v>1354</v>
      </c>
      <c r="C175" s="317" t="s">
        <v>1335</v>
      </c>
      <c r="D175" s="317" t="s">
        <v>1356</v>
      </c>
    </row>
    <row r="176" spans="1:4" x14ac:dyDescent="0.15">
      <c r="A176" s="317">
        <v>175</v>
      </c>
      <c r="B176" s="317" t="s">
        <v>1354</v>
      </c>
      <c r="C176" s="317" t="s">
        <v>1357</v>
      </c>
      <c r="D176" s="317" t="s">
        <v>1358</v>
      </c>
    </row>
    <row r="177" spans="1:4" x14ac:dyDescent="0.15">
      <c r="A177" s="317">
        <v>176</v>
      </c>
      <c r="B177" s="317" t="s">
        <v>1354</v>
      </c>
      <c r="C177" s="317" t="s">
        <v>1359</v>
      </c>
      <c r="D177" s="317" t="s">
        <v>1360</v>
      </c>
    </row>
    <row r="178" spans="1:4" x14ac:dyDescent="0.15">
      <c r="A178" s="317">
        <v>177</v>
      </c>
      <c r="B178" s="317" t="s">
        <v>1354</v>
      </c>
      <c r="C178" s="317" t="s">
        <v>1361</v>
      </c>
      <c r="D178" s="317" t="s">
        <v>1362</v>
      </c>
    </row>
    <row r="179" spans="1:4" x14ac:dyDescent="0.15">
      <c r="A179" s="317">
        <v>178</v>
      </c>
      <c r="B179" s="317" t="s">
        <v>1354</v>
      </c>
      <c r="C179" s="317" t="s">
        <v>1363</v>
      </c>
      <c r="D179" s="317" t="s">
        <v>1364</v>
      </c>
    </row>
    <row r="180" spans="1:4" x14ac:dyDescent="0.15">
      <c r="A180" s="317">
        <v>179</v>
      </c>
      <c r="B180" s="317" t="s">
        <v>1354</v>
      </c>
      <c r="C180" s="317" t="s">
        <v>1365</v>
      </c>
      <c r="D180" s="317" t="s">
        <v>1366</v>
      </c>
    </row>
    <row r="181" spans="1:4" x14ac:dyDescent="0.15">
      <c r="A181" s="317">
        <v>180</v>
      </c>
      <c r="B181" s="317" t="s">
        <v>1354</v>
      </c>
      <c r="C181" s="317" t="s">
        <v>1354</v>
      </c>
      <c r="D181" s="317" t="s">
        <v>1355</v>
      </c>
    </row>
    <row r="182" spans="1:4" x14ac:dyDescent="0.15">
      <c r="A182" s="317">
        <v>181</v>
      </c>
      <c r="B182" s="317" t="s">
        <v>1354</v>
      </c>
      <c r="C182" s="317" t="s">
        <v>1367</v>
      </c>
      <c r="D182" s="317" t="s">
        <v>1368</v>
      </c>
    </row>
    <row r="183" spans="1:4" x14ac:dyDescent="0.15">
      <c r="A183" s="317">
        <v>182</v>
      </c>
      <c r="B183" s="317" t="s">
        <v>1369</v>
      </c>
      <c r="C183" s="317" t="s">
        <v>1371</v>
      </c>
      <c r="D183" s="317" t="s">
        <v>1372</v>
      </c>
    </row>
    <row r="184" spans="1:4" x14ac:dyDescent="0.15">
      <c r="A184" s="317">
        <v>183</v>
      </c>
      <c r="B184" s="317" t="s">
        <v>1369</v>
      </c>
      <c r="C184" s="317" t="s">
        <v>1373</v>
      </c>
      <c r="D184" s="317" t="s">
        <v>1374</v>
      </c>
    </row>
    <row r="185" spans="1:4" x14ac:dyDescent="0.15">
      <c r="A185" s="317">
        <v>184</v>
      </c>
      <c r="B185" s="317" t="s">
        <v>1369</v>
      </c>
      <c r="C185" s="317" t="s">
        <v>1375</v>
      </c>
      <c r="D185" s="317" t="s">
        <v>1376</v>
      </c>
    </row>
    <row r="186" spans="1:4" x14ac:dyDescent="0.15">
      <c r="A186" s="317">
        <v>185</v>
      </c>
      <c r="B186" s="317" t="s">
        <v>1369</v>
      </c>
      <c r="C186" s="317" t="s">
        <v>1377</v>
      </c>
      <c r="D186" s="317" t="s">
        <v>1378</v>
      </c>
    </row>
    <row r="187" spans="1:4" x14ac:dyDescent="0.15">
      <c r="A187" s="317">
        <v>186</v>
      </c>
      <c r="B187" s="317" t="s">
        <v>1369</v>
      </c>
      <c r="C187" s="317" t="s">
        <v>1379</v>
      </c>
      <c r="D187" s="317" t="s">
        <v>1380</v>
      </c>
    </row>
    <row r="188" spans="1:4" x14ac:dyDescent="0.15">
      <c r="A188" s="317">
        <v>187</v>
      </c>
      <c r="B188" s="317" t="s">
        <v>1369</v>
      </c>
      <c r="C188" s="317" t="s">
        <v>1381</v>
      </c>
      <c r="D188" s="317" t="s">
        <v>1382</v>
      </c>
    </row>
    <row r="189" spans="1:4" x14ac:dyDescent="0.15">
      <c r="A189" s="317">
        <v>188</v>
      </c>
      <c r="B189" s="317" t="s">
        <v>1369</v>
      </c>
      <c r="C189" s="317" t="s">
        <v>1383</v>
      </c>
      <c r="D189" s="317" t="s">
        <v>1384</v>
      </c>
    </row>
    <row r="190" spans="1:4" x14ac:dyDescent="0.15">
      <c r="A190" s="317">
        <v>189</v>
      </c>
      <c r="B190" s="317" t="s">
        <v>1369</v>
      </c>
      <c r="C190" s="317" t="s">
        <v>1385</v>
      </c>
      <c r="D190" s="317" t="s">
        <v>1386</v>
      </c>
    </row>
    <row r="191" spans="1:4" x14ac:dyDescent="0.15">
      <c r="A191" s="317">
        <v>190</v>
      </c>
      <c r="B191" s="317" t="s">
        <v>1369</v>
      </c>
      <c r="C191" s="317" t="s">
        <v>1147</v>
      </c>
      <c r="D191" s="317" t="s">
        <v>1387</v>
      </c>
    </row>
    <row r="192" spans="1:4" x14ac:dyDescent="0.15">
      <c r="A192" s="317">
        <v>191</v>
      </c>
      <c r="B192" s="317" t="s">
        <v>1369</v>
      </c>
      <c r="C192" s="317" t="s">
        <v>1388</v>
      </c>
      <c r="D192" s="317" t="s">
        <v>1389</v>
      </c>
    </row>
    <row r="193" spans="1:4" x14ac:dyDescent="0.15">
      <c r="A193" s="317">
        <v>192</v>
      </c>
      <c r="B193" s="317" t="s">
        <v>1369</v>
      </c>
      <c r="C193" s="317" t="s">
        <v>1390</v>
      </c>
      <c r="D193" s="317" t="s">
        <v>1391</v>
      </c>
    </row>
    <row r="194" spans="1:4" x14ac:dyDescent="0.15">
      <c r="A194" s="317">
        <v>193</v>
      </c>
      <c r="B194" s="317" t="s">
        <v>1369</v>
      </c>
      <c r="C194" s="317" t="s">
        <v>1392</v>
      </c>
      <c r="D194" s="317" t="s">
        <v>1393</v>
      </c>
    </row>
    <row r="195" spans="1:4" x14ac:dyDescent="0.15">
      <c r="A195" s="317">
        <v>194</v>
      </c>
      <c r="B195" s="317" t="s">
        <v>1369</v>
      </c>
      <c r="C195" s="317" t="s">
        <v>1394</v>
      </c>
      <c r="D195" s="317" t="s">
        <v>1395</v>
      </c>
    </row>
    <row r="196" spans="1:4" x14ac:dyDescent="0.15">
      <c r="A196" s="317">
        <v>195</v>
      </c>
      <c r="B196" s="317" t="s">
        <v>1369</v>
      </c>
      <c r="C196" s="317" t="s">
        <v>1396</v>
      </c>
      <c r="D196" s="317" t="s">
        <v>1397</v>
      </c>
    </row>
    <row r="197" spans="1:4" x14ac:dyDescent="0.15">
      <c r="A197" s="317">
        <v>196</v>
      </c>
      <c r="B197" s="317" t="s">
        <v>1369</v>
      </c>
      <c r="C197" s="317" t="s">
        <v>1398</v>
      </c>
      <c r="D197" s="317" t="s">
        <v>1399</v>
      </c>
    </row>
    <row r="198" spans="1:4" x14ac:dyDescent="0.15">
      <c r="A198" s="317">
        <v>197</v>
      </c>
      <c r="B198" s="317" t="s">
        <v>1369</v>
      </c>
      <c r="C198" s="317" t="s">
        <v>1400</v>
      </c>
      <c r="D198" s="317" t="s">
        <v>1401</v>
      </c>
    </row>
    <row r="199" spans="1:4" x14ac:dyDescent="0.15">
      <c r="A199" s="317">
        <v>198</v>
      </c>
      <c r="B199" s="317" t="s">
        <v>1369</v>
      </c>
      <c r="C199" s="317" t="s">
        <v>1402</v>
      </c>
      <c r="D199" s="317" t="s">
        <v>1403</v>
      </c>
    </row>
    <row r="200" spans="1:4" x14ac:dyDescent="0.15">
      <c r="A200" s="317">
        <v>199</v>
      </c>
      <c r="B200" s="317" t="s">
        <v>1369</v>
      </c>
      <c r="C200" s="317" t="s">
        <v>1404</v>
      </c>
      <c r="D200" s="317" t="s">
        <v>1405</v>
      </c>
    </row>
    <row r="201" spans="1:4" x14ac:dyDescent="0.15">
      <c r="A201" s="317">
        <v>200</v>
      </c>
      <c r="B201" s="317" t="s">
        <v>1369</v>
      </c>
      <c r="C201" s="317" t="s">
        <v>1406</v>
      </c>
      <c r="D201" s="317" t="s">
        <v>1407</v>
      </c>
    </row>
    <row r="202" spans="1:4" x14ac:dyDescent="0.15">
      <c r="A202" s="317">
        <v>201</v>
      </c>
      <c r="B202" s="317" t="s">
        <v>1369</v>
      </c>
      <c r="C202" s="317" t="s">
        <v>1408</v>
      </c>
      <c r="D202" s="317" t="s">
        <v>1409</v>
      </c>
    </row>
    <row r="203" spans="1:4" x14ac:dyDescent="0.15">
      <c r="A203" s="317">
        <v>202</v>
      </c>
      <c r="B203" s="317" t="s">
        <v>1369</v>
      </c>
      <c r="C203" s="317" t="s">
        <v>1369</v>
      </c>
      <c r="D203" s="317" t="s">
        <v>1370</v>
      </c>
    </row>
    <row r="204" spans="1:4" x14ac:dyDescent="0.15">
      <c r="A204" s="317">
        <v>203</v>
      </c>
      <c r="B204" s="317" t="s">
        <v>1369</v>
      </c>
      <c r="C204" s="317" t="s">
        <v>1410</v>
      </c>
      <c r="D204" s="317" t="s">
        <v>1411</v>
      </c>
    </row>
    <row r="205" spans="1:4" x14ac:dyDescent="0.15">
      <c r="A205" s="317">
        <v>204</v>
      </c>
      <c r="B205" s="317" t="s">
        <v>1369</v>
      </c>
      <c r="C205" s="317" t="s">
        <v>1412</v>
      </c>
      <c r="D205" s="317" t="s">
        <v>1413</v>
      </c>
    </row>
    <row r="206" spans="1:4" x14ac:dyDescent="0.15">
      <c r="A206" s="317">
        <v>226</v>
      </c>
      <c r="B206" s="317" t="s">
        <v>1456</v>
      </c>
      <c r="C206" s="317" t="s">
        <v>1458</v>
      </c>
      <c r="D206" s="317" t="s">
        <v>1459</v>
      </c>
    </row>
    <row r="207" spans="1:4" x14ac:dyDescent="0.15">
      <c r="A207" s="317">
        <v>227</v>
      </c>
      <c r="B207" s="317" t="s">
        <v>1456</v>
      </c>
      <c r="C207" s="317" t="s">
        <v>1460</v>
      </c>
      <c r="D207" s="317" t="s">
        <v>1461</v>
      </c>
    </row>
    <row r="208" spans="1:4" x14ac:dyDescent="0.15">
      <c r="A208" s="317">
        <v>228</v>
      </c>
      <c r="B208" s="317" t="s">
        <v>1456</v>
      </c>
      <c r="C208" s="317" t="s">
        <v>1462</v>
      </c>
      <c r="D208" s="317" t="s">
        <v>1463</v>
      </c>
    </row>
    <row r="209" spans="1:4" x14ac:dyDescent="0.15">
      <c r="A209" s="317">
        <v>229</v>
      </c>
      <c r="B209" s="317" t="s">
        <v>1456</v>
      </c>
      <c r="C209" s="317" t="s">
        <v>1039</v>
      </c>
      <c r="D209" s="317" t="s">
        <v>1464</v>
      </c>
    </row>
    <row r="210" spans="1:4" x14ac:dyDescent="0.15">
      <c r="A210" s="317">
        <v>230</v>
      </c>
      <c r="B210" s="317" t="s">
        <v>1456</v>
      </c>
      <c r="C210" s="317" t="s">
        <v>1465</v>
      </c>
      <c r="D210" s="317" t="s">
        <v>1466</v>
      </c>
    </row>
    <row r="211" spans="1:4" x14ac:dyDescent="0.15">
      <c r="A211" s="317">
        <v>231</v>
      </c>
      <c r="B211" s="317" t="s">
        <v>1456</v>
      </c>
      <c r="C211" s="317" t="s">
        <v>1467</v>
      </c>
      <c r="D211" s="317" t="s">
        <v>1468</v>
      </c>
    </row>
    <row r="212" spans="1:4" x14ac:dyDescent="0.15">
      <c r="A212" s="317">
        <v>232</v>
      </c>
      <c r="B212" s="317" t="s">
        <v>1456</v>
      </c>
      <c r="C212" s="317" t="s">
        <v>1469</v>
      </c>
      <c r="D212" s="317" t="s">
        <v>1470</v>
      </c>
    </row>
    <row r="213" spans="1:4" x14ac:dyDescent="0.15">
      <c r="A213" s="317">
        <v>233</v>
      </c>
      <c r="B213" s="317" t="s">
        <v>1456</v>
      </c>
      <c r="C213" s="317" t="s">
        <v>1471</v>
      </c>
      <c r="D213" s="317" t="s">
        <v>1472</v>
      </c>
    </row>
    <row r="214" spans="1:4" x14ac:dyDescent="0.15">
      <c r="A214" s="317">
        <v>234</v>
      </c>
      <c r="B214" s="317" t="s">
        <v>1456</v>
      </c>
      <c r="C214" s="317" t="s">
        <v>1473</v>
      </c>
      <c r="D214" s="317" t="s">
        <v>1474</v>
      </c>
    </row>
    <row r="215" spans="1:4" x14ac:dyDescent="0.15">
      <c r="A215" s="317">
        <v>235</v>
      </c>
      <c r="B215" s="317" t="s">
        <v>1456</v>
      </c>
      <c r="C215" s="317" t="s">
        <v>1475</v>
      </c>
      <c r="D215" s="317" t="s">
        <v>1476</v>
      </c>
    </row>
    <row r="216" spans="1:4" x14ac:dyDescent="0.15">
      <c r="A216" s="317">
        <v>236</v>
      </c>
      <c r="B216" s="317" t="s">
        <v>1456</v>
      </c>
      <c r="C216" s="317" t="s">
        <v>1456</v>
      </c>
      <c r="D216" s="317" t="s">
        <v>1457</v>
      </c>
    </row>
    <row r="217" spans="1:4" x14ac:dyDescent="0.15">
      <c r="A217" s="317">
        <v>237</v>
      </c>
      <c r="B217" s="317" t="s">
        <v>1456</v>
      </c>
      <c r="C217" s="317" t="s">
        <v>1477</v>
      </c>
      <c r="D217" s="317" t="s">
        <v>1478</v>
      </c>
    </row>
    <row r="218" spans="1:4" x14ac:dyDescent="0.15">
      <c r="A218" s="317">
        <v>238</v>
      </c>
      <c r="B218" s="317" t="s">
        <v>1456</v>
      </c>
      <c r="C218" s="317" t="s">
        <v>1479</v>
      </c>
      <c r="D218" s="317" t="s">
        <v>1480</v>
      </c>
    </row>
    <row r="219" spans="1:4" x14ac:dyDescent="0.15">
      <c r="A219" s="317">
        <v>239</v>
      </c>
      <c r="B219" s="317" t="s">
        <v>1456</v>
      </c>
      <c r="C219" s="317" t="s">
        <v>1481</v>
      </c>
      <c r="D219" s="317" t="s">
        <v>1482</v>
      </c>
    </row>
    <row r="220" spans="1:4" x14ac:dyDescent="0.15">
      <c r="A220" s="317">
        <v>240</v>
      </c>
      <c r="B220" s="317" t="s">
        <v>1483</v>
      </c>
      <c r="C220" s="317" t="s">
        <v>1485</v>
      </c>
      <c r="D220" s="317" t="s">
        <v>1486</v>
      </c>
    </row>
    <row r="221" spans="1:4" x14ac:dyDescent="0.15">
      <c r="A221" s="317">
        <v>241</v>
      </c>
      <c r="B221" s="317" t="s">
        <v>1483</v>
      </c>
      <c r="C221" s="317" t="s">
        <v>1487</v>
      </c>
      <c r="D221" s="317" t="s">
        <v>1488</v>
      </c>
    </row>
    <row r="222" spans="1:4" x14ac:dyDescent="0.15">
      <c r="A222" s="317">
        <v>242</v>
      </c>
      <c r="B222" s="317" t="s">
        <v>1483</v>
      </c>
      <c r="C222" s="317" t="s">
        <v>1489</v>
      </c>
      <c r="D222" s="317" t="s">
        <v>1490</v>
      </c>
    </row>
    <row r="223" spans="1:4" x14ac:dyDescent="0.15">
      <c r="A223" s="317">
        <v>243</v>
      </c>
      <c r="B223" s="317" t="s">
        <v>1483</v>
      </c>
      <c r="C223" s="317" t="s">
        <v>1491</v>
      </c>
      <c r="D223" s="317" t="s">
        <v>1492</v>
      </c>
    </row>
    <row r="224" spans="1:4" x14ac:dyDescent="0.15">
      <c r="A224" s="317">
        <v>244</v>
      </c>
      <c r="B224" s="317" t="s">
        <v>1483</v>
      </c>
      <c r="C224" s="317" t="s">
        <v>1493</v>
      </c>
      <c r="D224" s="317" t="s">
        <v>1494</v>
      </c>
    </row>
    <row r="225" spans="1:4" x14ac:dyDescent="0.15">
      <c r="A225" s="317">
        <v>245</v>
      </c>
      <c r="B225" s="317" t="s">
        <v>1483</v>
      </c>
      <c r="C225" s="317" t="s">
        <v>1495</v>
      </c>
      <c r="D225" s="317" t="s">
        <v>1496</v>
      </c>
    </row>
    <row r="226" spans="1:4" x14ac:dyDescent="0.15">
      <c r="A226" s="317">
        <v>246</v>
      </c>
      <c r="B226" s="317" t="s">
        <v>1483</v>
      </c>
      <c r="C226" s="317" t="s">
        <v>1497</v>
      </c>
      <c r="D226" s="317" t="s">
        <v>1498</v>
      </c>
    </row>
    <row r="227" spans="1:4" x14ac:dyDescent="0.15">
      <c r="A227" s="317">
        <v>247</v>
      </c>
      <c r="B227" s="317" t="s">
        <v>1483</v>
      </c>
      <c r="C227" s="317" t="s">
        <v>1499</v>
      </c>
      <c r="D227" s="317" t="s">
        <v>1500</v>
      </c>
    </row>
    <row r="228" spans="1:4" x14ac:dyDescent="0.15">
      <c r="A228" s="317">
        <v>248</v>
      </c>
      <c r="B228" s="317" t="s">
        <v>1483</v>
      </c>
      <c r="C228" s="317" t="s">
        <v>1501</v>
      </c>
      <c r="D228" s="317" t="s">
        <v>1502</v>
      </c>
    </row>
    <row r="229" spans="1:4" x14ac:dyDescent="0.15">
      <c r="A229" s="317">
        <v>249</v>
      </c>
      <c r="B229" s="317" t="s">
        <v>1483</v>
      </c>
      <c r="C229" s="317" t="s">
        <v>1503</v>
      </c>
      <c r="D229" s="317" t="s">
        <v>1504</v>
      </c>
    </row>
    <row r="230" spans="1:4" x14ac:dyDescent="0.15">
      <c r="A230" s="317">
        <v>250</v>
      </c>
      <c r="B230" s="317" t="s">
        <v>1483</v>
      </c>
      <c r="C230" s="317" t="s">
        <v>1505</v>
      </c>
      <c r="D230" s="317" t="s">
        <v>1506</v>
      </c>
    </row>
    <row r="231" spans="1:4" x14ac:dyDescent="0.15">
      <c r="A231" s="317">
        <v>251</v>
      </c>
      <c r="B231" s="317" t="s">
        <v>1483</v>
      </c>
      <c r="C231" s="317" t="s">
        <v>1507</v>
      </c>
      <c r="D231" s="317" t="s">
        <v>1508</v>
      </c>
    </row>
    <row r="232" spans="1:4" x14ac:dyDescent="0.15">
      <c r="A232" s="317">
        <v>252</v>
      </c>
      <c r="B232" s="317" t="s">
        <v>1483</v>
      </c>
      <c r="C232" s="317" t="s">
        <v>1483</v>
      </c>
      <c r="D232" s="317" t="s">
        <v>1484</v>
      </c>
    </row>
    <row r="233" spans="1:4" x14ac:dyDescent="0.15">
      <c r="A233" s="317">
        <v>253</v>
      </c>
      <c r="B233" s="317" t="s">
        <v>1483</v>
      </c>
      <c r="C233" s="317" t="s">
        <v>1509</v>
      </c>
      <c r="D233" s="317" t="s">
        <v>1510</v>
      </c>
    </row>
    <row r="234" spans="1:4" x14ac:dyDescent="0.15">
      <c r="A234" s="317">
        <v>254</v>
      </c>
      <c r="B234" s="317" t="s">
        <v>1483</v>
      </c>
      <c r="C234" s="317" t="s">
        <v>1511</v>
      </c>
      <c r="D234" s="317" t="s">
        <v>1512</v>
      </c>
    </row>
    <row r="235" spans="1:4" x14ac:dyDescent="0.15">
      <c r="A235" s="317">
        <v>255</v>
      </c>
      <c r="B235" s="317" t="s">
        <v>1513</v>
      </c>
      <c r="C235" s="317" t="s">
        <v>1515</v>
      </c>
      <c r="D235" s="317" t="s">
        <v>1516</v>
      </c>
    </row>
    <row r="236" spans="1:4" x14ac:dyDescent="0.15">
      <c r="A236" s="317">
        <v>256</v>
      </c>
      <c r="B236" s="317" t="s">
        <v>1513</v>
      </c>
      <c r="C236" s="317" t="s">
        <v>1517</v>
      </c>
      <c r="D236" s="317" t="s">
        <v>1518</v>
      </c>
    </row>
    <row r="237" spans="1:4" x14ac:dyDescent="0.15">
      <c r="A237" s="317">
        <v>257</v>
      </c>
      <c r="B237" s="317" t="s">
        <v>1513</v>
      </c>
      <c r="C237" s="317" t="s">
        <v>1519</v>
      </c>
      <c r="D237" s="317" t="s">
        <v>1520</v>
      </c>
    </row>
    <row r="238" spans="1:4" x14ac:dyDescent="0.15">
      <c r="A238" s="317">
        <v>258</v>
      </c>
      <c r="B238" s="317" t="s">
        <v>1513</v>
      </c>
      <c r="C238" s="317" t="s">
        <v>1521</v>
      </c>
      <c r="D238" s="317" t="s">
        <v>1522</v>
      </c>
    </row>
    <row r="239" spans="1:4" x14ac:dyDescent="0.15">
      <c r="A239" s="317">
        <v>259</v>
      </c>
      <c r="B239" s="317" t="s">
        <v>1513</v>
      </c>
      <c r="C239" s="317" t="s">
        <v>1523</v>
      </c>
      <c r="D239" s="317" t="s">
        <v>1524</v>
      </c>
    </row>
    <row r="240" spans="1:4" x14ac:dyDescent="0.15">
      <c r="A240" s="317">
        <v>260</v>
      </c>
      <c r="B240" s="317" t="s">
        <v>1513</v>
      </c>
      <c r="C240" s="317" t="s">
        <v>1525</v>
      </c>
      <c r="D240" s="317" t="s">
        <v>1526</v>
      </c>
    </row>
    <row r="241" spans="1:4" x14ac:dyDescent="0.15">
      <c r="A241" s="317">
        <v>261</v>
      </c>
      <c r="B241" s="317" t="s">
        <v>1513</v>
      </c>
      <c r="C241" s="317" t="s">
        <v>1527</v>
      </c>
      <c r="D241" s="317" t="s">
        <v>1528</v>
      </c>
    </row>
    <row r="242" spans="1:4" x14ac:dyDescent="0.15">
      <c r="A242" s="317">
        <v>262</v>
      </c>
      <c r="B242" s="317" t="s">
        <v>1513</v>
      </c>
      <c r="C242" s="317" t="s">
        <v>1529</v>
      </c>
      <c r="D242" s="317" t="s">
        <v>1530</v>
      </c>
    </row>
    <row r="243" spans="1:4" x14ac:dyDescent="0.15">
      <c r="A243" s="317">
        <v>263</v>
      </c>
      <c r="B243" s="317" t="s">
        <v>1513</v>
      </c>
      <c r="C243" s="317" t="s">
        <v>1531</v>
      </c>
      <c r="D243" s="317" t="s">
        <v>1532</v>
      </c>
    </row>
    <row r="244" spans="1:4" x14ac:dyDescent="0.15">
      <c r="A244" s="317">
        <v>264</v>
      </c>
      <c r="B244" s="317" t="s">
        <v>1513</v>
      </c>
      <c r="C244" s="317" t="s">
        <v>1513</v>
      </c>
      <c r="D244" s="317" t="s">
        <v>1514</v>
      </c>
    </row>
    <row r="245" spans="1:4" x14ac:dyDescent="0.15">
      <c r="A245" s="317">
        <v>265</v>
      </c>
      <c r="B245" s="317" t="s">
        <v>1513</v>
      </c>
      <c r="C245" s="317" t="s">
        <v>1533</v>
      </c>
      <c r="D245" s="317" t="s">
        <v>1534</v>
      </c>
    </row>
    <row r="246" spans="1:4" x14ac:dyDescent="0.15">
      <c r="A246" s="317">
        <v>266</v>
      </c>
      <c r="B246" s="317" t="s">
        <v>1535</v>
      </c>
      <c r="C246" s="317" t="s">
        <v>1537</v>
      </c>
      <c r="D246" s="317" t="s">
        <v>1538</v>
      </c>
    </row>
    <row r="247" spans="1:4" x14ac:dyDescent="0.15">
      <c r="A247" s="317">
        <v>267</v>
      </c>
      <c r="B247" s="317" t="s">
        <v>1535</v>
      </c>
      <c r="C247" s="317" t="s">
        <v>1539</v>
      </c>
      <c r="D247" s="317" t="s">
        <v>1540</v>
      </c>
    </row>
    <row r="248" spans="1:4" x14ac:dyDescent="0.15">
      <c r="A248" s="317">
        <v>268</v>
      </c>
      <c r="B248" s="317" t="s">
        <v>1535</v>
      </c>
      <c r="C248" s="317" t="s">
        <v>1541</v>
      </c>
      <c r="D248" s="317" t="s">
        <v>1542</v>
      </c>
    </row>
    <row r="249" spans="1:4" x14ac:dyDescent="0.15">
      <c r="A249" s="317">
        <v>269</v>
      </c>
      <c r="B249" s="317" t="s">
        <v>1535</v>
      </c>
      <c r="C249" s="317" t="s">
        <v>1543</v>
      </c>
      <c r="D249" s="317" t="s">
        <v>1544</v>
      </c>
    </row>
    <row r="250" spans="1:4" x14ac:dyDescent="0.15">
      <c r="A250" s="317">
        <v>270</v>
      </c>
      <c r="B250" s="317" t="s">
        <v>1535</v>
      </c>
      <c r="C250" s="317" t="s">
        <v>1039</v>
      </c>
      <c r="D250" s="317" t="s">
        <v>1545</v>
      </c>
    </row>
    <row r="251" spans="1:4" x14ac:dyDescent="0.15">
      <c r="A251" s="317">
        <v>271</v>
      </c>
      <c r="B251" s="317" t="s">
        <v>1535</v>
      </c>
      <c r="C251" s="317" t="s">
        <v>1546</v>
      </c>
      <c r="D251" s="317" t="s">
        <v>1547</v>
      </c>
    </row>
    <row r="252" spans="1:4" x14ac:dyDescent="0.15">
      <c r="A252" s="317">
        <v>272</v>
      </c>
      <c r="B252" s="317" t="s">
        <v>1535</v>
      </c>
      <c r="C252" s="317" t="s">
        <v>1548</v>
      </c>
      <c r="D252" s="317" t="s">
        <v>1549</v>
      </c>
    </row>
    <row r="253" spans="1:4" x14ac:dyDescent="0.15">
      <c r="A253" s="317">
        <v>273</v>
      </c>
      <c r="B253" s="317" t="s">
        <v>1535</v>
      </c>
      <c r="C253" s="317" t="s">
        <v>1550</v>
      </c>
      <c r="D253" s="317" t="s">
        <v>1551</v>
      </c>
    </row>
    <row r="254" spans="1:4" x14ac:dyDescent="0.15">
      <c r="A254" s="317">
        <v>274</v>
      </c>
      <c r="B254" s="317" t="s">
        <v>1535</v>
      </c>
      <c r="C254" s="317" t="s">
        <v>1552</v>
      </c>
      <c r="D254" s="317" t="s">
        <v>1553</v>
      </c>
    </row>
    <row r="255" spans="1:4" x14ac:dyDescent="0.15">
      <c r="A255" s="317">
        <v>275</v>
      </c>
      <c r="B255" s="317" t="s">
        <v>1535</v>
      </c>
      <c r="C255" s="317" t="s">
        <v>1554</v>
      </c>
      <c r="D255" s="317" t="s">
        <v>1555</v>
      </c>
    </row>
    <row r="256" spans="1:4" x14ac:dyDescent="0.15">
      <c r="A256" s="317">
        <v>276</v>
      </c>
      <c r="B256" s="317" t="s">
        <v>1535</v>
      </c>
      <c r="C256" s="317" t="s">
        <v>1556</v>
      </c>
      <c r="D256" s="317" t="s">
        <v>1557</v>
      </c>
    </row>
    <row r="257" spans="1:4" x14ac:dyDescent="0.15">
      <c r="A257" s="317">
        <v>277</v>
      </c>
      <c r="B257" s="317" t="s">
        <v>1535</v>
      </c>
      <c r="C257" s="317" t="s">
        <v>1558</v>
      </c>
      <c r="D257" s="317" t="s">
        <v>1559</v>
      </c>
    </row>
    <row r="258" spans="1:4" x14ac:dyDescent="0.15">
      <c r="A258" s="317">
        <v>278</v>
      </c>
      <c r="B258" s="317" t="s">
        <v>1535</v>
      </c>
      <c r="C258" s="317" t="s">
        <v>1560</v>
      </c>
      <c r="D258" s="317" t="s">
        <v>1561</v>
      </c>
    </row>
    <row r="259" spans="1:4" x14ac:dyDescent="0.15">
      <c r="A259" s="317">
        <v>279</v>
      </c>
      <c r="B259" s="317" t="s">
        <v>1535</v>
      </c>
      <c r="C259" s="317" t="s">
        <v>1562</v>
      </c>
      <c r="D259" s="317" t="s">
        <v>1563</v>
      </c>
    </row>
    <row r="260" spans="1:4" x14ac:dyDescent="0.15">
      <c r="A260" s="317">
        <v>280</v>
      </c>
      <c r="B260" s="317" t="s">
        <v>1535</v>
      </c>
      <c r="C260" s="317" t="s">
        <v>1564</v>
      </c>
      <c r="D260" s="317" t="s">
        <v>1565</v>
      </c>
    </row>
    <row r="261" spans="1:4" x14ac:dyDescent="0.15">
      <c r="A261" s="317">
        <v>281</v>
      </c>
      <c r="B261" s="317" t="s">
        <v>1535</v>
      </c>
      <c r="C261" s="317" t="s">
        <v>1535</v>
      </c>
      <c r="D261" s="317" t="s">
        <v>1536</v>
      </c>
    </row>
    <row r="262" spans="1:4" x14ac:dyDescent="0.15">
      <c r="A262" s="317">
        <v>282</v>
      </c>
      <c r="B262" s="317" t="s">
        <v>1566</v>
      </c>
      <c r="C262" s="317" t="s">
        <v>1568</v>
      </c>
      <c r="D262" s="317" t="s">
        <v>1569</v>
      </c>
    </row>
    <row r="263" spans="1:4" x14ac:dyDescent="0.15">
      <c r="A263" s="317">
        <v>283</v>
      </c>
      <c r="B263" s="317" t="s">
        <v>1566</v>
      </c>
      <c r="C263" s="317" t="s">
        <v>1570</v>
      </c>
      <c r="D263" s="317" t="s">
        <v>1571</v>
      </c>
    </row>
    <row r="264" spans="1:4" x14ac:dyDescent="0.15">
      <c r="A264" s="317">
        <v>284</v>
      </c>
      <c r="B264" s="317" t="s">
        <v>1566</v>
      </c>
      <c r="C264" s="317" t="s">
        <v>1107</v>
      </c>
      <c r="D264" s="317" t="s">
        <v>1572</v>
      </c>
    </row>
    <row r="265" spans="1:4" x14ac:dyDescent="0.15">
      <c r="A265" s="317">
        <v>285</v>
      </c>
      <c r="B265" s="317" t="s">
        <v>1566</v>
      </c>
      <c r="C265" s="317" t="s">
        <v>1573</v>
      </c>
      <c r="D265" s="317" t="s">
        <v>1574</v>
      </c>
    </row>
    <row r="266" spans="1:4" x14ac:dyDescent="0.15">
      <c r="A266" s="317">
        <v>286</v>
      </c>
      <c r="B266" s="317" t="s">
        <v>1566</v>
      </c>
      <c r="C266" s="317" t="s">
        <v>1575</v>
      </c>
      <c r="D266" s="317" t="s">
        <v>1576</v>
      </c>
    </row>
    <row r="267" spans="1:4" x14ac:dyDescent="0.15">
      <c r="A267" s="317">
        <v>287</v>
      </c>
      <c r="B267" s="317" t="s">
        <v>1566</v>
      </c>
      <c r="C267" s="317" t="s">
        <v>1577</v>
      </c>
      <c r="D267" s="317" t="s">
        <v>1578</v>
      </c>
    </row>
    <row r="268" spans="1:4" x14ac:dyDescent="0.15">
      <c r="A268" s="317">
        <v>288</v>
      </c>
      <c r="B268" s="317" t="s">
        <v>1566</v>
      </c>
      <c r="C268" s="317" t="s">
        <v>1579</v>
      </c>
      <c r="D268" s="317" t="s">
        <v>1580</v>
      </c>
    </row>
    <row r="269" spans="1:4" x14ac:dyDescent="0.15">
      <c r="A269" s="317">
        <v>289</v>
      </c>
      <c r="B269" s="317" t="s">
        <v>1566</v>
      </c>
      <c r="C269" s="317" t="s">
        <v>1581</v>
      </c>
      <c r="D269" s="317" t="s">
        <v>1582</v>
      </c>
    </row>
    <row r="270" spans="1:4" x14ac:dyDescent="0.15">
      <c r="A270" s="317">
        <v>290</v>
      </c>
      <c r="B270" s="317" t="s">
        <v>1566</v>
      </c>
      <c r="C270" s="317" t="s">
        <v>1365</v>
      </c>
      <c r="D270" s="317" t="s">
        <v>1583</v>
      </c>
    </row>
    <row r="271" spans="1:4" x14ac:dyDescent="0.15">
      <c r="A271" s="317">
        <v>291</v>
      </c>
      <c r="B271" s="317" t="s">
        <v>1566</v>
      </c>
      <c r="C271" s="317" t="s">
        <v>1367</v>
      </c>
      <c r="D271" s="317" t="s">
        <v>1584</v>
      </c>
    </row>
    <row r="272" spans="1:4" x14ac:dyDescent="0.15">
      <c r="A272" s="317">
        <v>292</v>
      </c>
      <c r="B272" s="317" t="s">
        <v>1566</v>
      </c>
      <c r="C272" s="317" t="s">
        <v>1585</v>
      </c>
      <c r="D272" s="317" t="s">
        <v>1586</v>
      </c>
    </row>
    <row r="273" spans="1:4" x14ac:dyDescent="0.15">
      <c r="A273" s="317">
        <v>293</v>
      </c>
      <c r="B273" s="317" t="s">
        <v>1566</v>
      </c>
      <c r="C273" s="317" t="s">
        <v>1587</v>
      </c>
      <c r="D273" s="317" t="s">
        <v>1588</v>
      </c>
    </row>
    <row r="274" spans="1:4" x14ac:dyDescent="0.15">
      <c r="A274" s="317">
        <v>294</v>
      </c>
      <c r="B274" s="317" t="s">
        <v>1566</v>
      </c>
      <c r="C274" s="317" t="s">
        <v>1589</v>
      </c>
      <c r="D274" s="317" t="s">
        <v>1590</v>
      </c>
    </row>
    <row r="275" spans="1:4" x14ac:dyDescent="0.15">
      <c r="A275" s="317">
        <v>295</v>
      </c>
      <c r="B275" s="317" t="s">
        <v>1566</v>
      </c>
      <c r="C275" s="317" t="s">
        <v>1566</v>
      </c>
      <c r="D275" s="317" t="s">
        <v>1567</v>
      </c>
    </row>
    <row r="276" spans="1:4" x14ac:dyDescent="0.15">
      <c r="A276" s="317">
        <v>296</v>
      </c>
      <c r="B276" s="317" t="s">
        <v>1566</v>
      </c>
      <c r="C276" s="317" t="s">
        <v>1591</v>
      </c>
      <c r="D276" s="317" t="s">
        <v>1592</v>
      </c>
    </row>
    <row r="277" spans="1:4" x14ac:dyDescent="0.15">
      <c r="A277" s="317">
        <v>297</v>
      </c>
      <c r="B277" s="317" t="s">
        <v>1593</v>
      </c>
      <c r="C277" s="317" t="s">
        <v>1593</v>
      </c>
      <c r="D277" s="317" t="s">
        <v>1594</v>
      </c>
    </row>
    <row r="278" spans="1:4" x14ac:dyDescent="0.15">
      <c r="A278" s="317">
        <v>298</v>
      </c>
      <c r="B278" s="317" t="s">
        <v>1595</v>
      </c>
      <c r="C278" s="317" t="s">
        <v>1595</v>
      </c>
      <c r="D278" s="317" t="s">
        <v>1596</v>
      </c>
    </row>
    <row r="279" spans="1:4" x14ac:dyDescent="0.15">
      <c r="A279" s="317">
        <v>299</v>
      </c>
      <c r="B279" s="317" t="s">
        <v>1597</v>
      </c>
      <c r="C279" s="317" t="s">
        <v>1597</v>
      </c>
      <c r="D279" s="317" t="s">
        <v>1598</v>
      </c>
    </row>
    <row r="280" spans="1:4" x14ac:dyDescent="0.15">
      <c r="A280" s="317">
        <v>300</v>
      </c>
      <c r="B280" s="317" t="s">
        <v>1599</v>
      </c>
      <c r="C280" s="317" t="s">
        <v>1599</v>
      </c>
      <c r="D280" s="317" t="s">
        <v>1600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4"/>
  <sheetViews>
    <sheetView showGridLines="0" zoomScaleNormal="100" workbookViewId="0"/>
  </sheetViews>
  <sheetFormatPr defaultRowHeight="11.25" x14ac:dyDescent="0.15"/>
  <sheetData>
    <row r="3" spans="2:2" x14ac:dyDescent="0.15">
      <c r="B3" t="s">
        <v>1602</v>
      </c>
    </row>
    <row r="4" spans="2:2" ht="270" x14ac:dyDescent="0.15">
      <c r="B4" s="622" t="s">
        <v>1603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682</v>
      </c>
      <c r="C2" s="162" t="s">
        <v>193</v>
      </c>
    </row>
    <row r="3" spans="1:3" x14ac:dyDescent="0.15">
      <c r="A3" s="162">
        <v>4190415</v>
      </c>
      <c r="B3" s="162" t="s">
        <v>683</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292</vt:i4>
      </vt:variant>
    </vt:vector>
  </HeadingPairs>
  <TitlesOfParts>
    <vt:vector size="304" baseType="lpstr">
      <vt:lpstr>Инструкция</vt:lpstr>
      <vt:lpstr>Титульный</vt:lpstr>
      <vt:lpstr>Территории</vt:lpstr>
      <vt:lpstr>Дифференциация</vt:lpstr>
      <vt:lpstr>Форма 1.0.1 | Форма 2.7.1</vt:lpstr>
      <vt:lpstr>Форма 2.7.1</vt:lpstr>
      <vt:lpstr>Форма 1.0.1 | Форма 2.8</vt:lpstr>
      <vt:lpstr>Форма 2.8</vt:lpstr>
      <vt:lpstr>Форма 1.0.1 | Форма 2.9</vt:lpstr>
      <vt:lpstr>Форма 2.9</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LIST_MR_MO_OKTMO_FILTER</vt:lpstr>
      <vt:lpstr>list_of_tariff</vt:lpstr>
      <vt:lpstr>List00_checkFill</vt:lpstr>
      <vt:lpstr>List00_Fill</vt:lpstr>
      <vt:lpstr>List00_Print</vt:lpstr>
      <vt:lpstr>List01_2_reserve</vt:lpstr>
      <vt:lpstr>List01_4_reserve</vt:lpstr>
      <vt:lpstr>List01_CheckC</vt:lpstr>
      <vt:lpstr>List01_costs_OPS</vt:lpstr>
      <vt:lpstr>List01_costs_OPS_22</vt:lpstr>
      <vt:lpstr>List01_costs_OPS_23</vt:lpstr>
      <vt:lpstr>List01_costs_OPS_25</vt:lpstr>
      <vt:lpstr>List01_costs_OPS_28</vt:lpstr>
      <vt:lpstr>List01_costs_PH</vt:lpstr>
      <vt:lpstr>List01_costs_PH_22</vt:lpstr>
      <vt:lpstr>List01_costs_PH_23</vt:lpstr>
      <vt:lpstr>List01_costs_PH_25</vt:lpstr>
      <vt:lpstr>List01_costs_PH_28</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List05_costs_OPS_23</vt:lpstr>
      <vt:lpstr>List05_costs_OPS_25</vt:lpstr>
      <vt:lpstr>List05_costs_OPS_28</vt:lpstr>
      <vt:lpstr>List05_costs_PH_22</vt:lpstr>
      <vt:lpstr>List05_costs_PH_23</vt:lpstr>
      <vt:lpstr>List05_costs_PH_25</vt:lpstr>
      <vt:lpstr>List05_costs_PH_28</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obj_List01_23</vt:lpstr>
      <vt:lpstr>obj_List01_25</vt:lpstr>
      <vt:lpstr>obj_List01_28</vt:lpstr>
      <vt:lpstr>obj_List02_22</vt:lpstr>
      <vt:lpstr>obj_List02_23</vt:lpstr>
      <vt:lpstr>obj_List02_25</vt:lpstr>
      <vt:lpstr>obj_List02_28</vt:lpstr>
      <vt:lpstr>obj_List05_22</vt:lpstr>
      <vt:lpstr>obj_List05_23</vt:lpstr>
      <vt:lpstr>obj_List05_25</vt:lpstr>
      <vt:lpstr>obj_List05_28</vt:lpstr>
      <vt:lpstr>obj_List08_22</vt:lpstr>
      <vt:lpstr>obj_List08_23</vt:lpstr>
      <vt:lpstr>obj_List08_25</vt:lpstr>
      <vt:lpstr>obj_List08_28</vt:lpstr>
      <vt:lpstr>obj_List10_22</vt:lpstr>
      <vt:lpstr>obj_List10_23</vt:lpstr>
      <vt:lpstr>obj_List10_25</vt:lpstr>
      <vt:lpstr>obj_List10_28</vt:lpstr>
      <vt:lpstr>obj_List11_22</vt:lpstr>
      <vt:lpstr>obj_List11_23</vt:lpstr>
      <vt:lpstr>obj_List11_25</vt:lpstr>
      <vt:lpstr>obj_List11_28</vt:lpstr>
      <vt:lpstr>obj_List12_22</vt:lpstr>
      <vt:lpstr>obj_List12_23</vt:lpstr>
      <vt:lpstr>obj_List12_25</vt:lpstr>
      <vt:lpstr>obj_List12_28</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pDel_List01_4</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pIns_List01_4</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subject>
  <dc:creator>--</dc:creator>
  <cp:lastModifiedBy>Савина Елена Сергеевна</cp:lastModifiedBy>
  <cp:lastPrinted>2020-04-14T03:55:11Z</cp:lastPrinted>
  <dcterms:created xsi:type="dcterms:W3CDTF">2014-08-18T08:57:48Z</dcterms:created>
  <dcterms:modified xsi:type="dcterms:W3CDTF">2021-07-20T05:45:25Z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1.0.5</vt:lpwstr>
  </property>
  <property fmtid="{D5CDD505-2E9C-101B-9397-08002B2CF9AE}" pid="3" name="TemplateOperationMode">
    <vt:i4>3</vt:i4>
  </property>
  <property fmtid="{D5CDD505-2E9C-101B-9397-08002B2CF9AE}" pid="4" name="Version">
    <vt:lpwstr>FAS.JKH.OPEN.INFO.BALANCE.HVS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