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84" i="471" l="1"/>
  <c r="F83" i="471"/>
  <c r="F22" i="541"/>
  <c r="F23" i="541"/>
  <c r="F26" i="541"/>
  <c r="F25" i="541"/>
  <c r="F24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8" i="542"/>
  <c r="F27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<sst xmlns="http://schemas.openxmlformats.org/spreadsheetml/2006/main" count="2367" uniqueCount="1442">
  <si>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</si>
  <si>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</si>
  <si>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</si>
  <si>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</si>
  <si>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</si>
  <si>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</si>
  <si>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</si>
  <si>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</si>
  <si>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</si>
  <si>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</si>
  <si>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</si>
  <si>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</si>
  <si>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</si>
  <si>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</si>
  <si>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</si>
  <si>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</si>
  <si>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</si>
  <si>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</si>
  <si>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</si>
  <si>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</si>
  <si>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</si>
  <si>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</si>
  <si>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</si>
  <si>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</si>
  <si>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</si>
  <si>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</si>
  <si>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</si>
  <si>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</si>
  <si>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</si>
  <si>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</si>
  <si>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</si>
  <si>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</si>
  <si>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</si>
  <si>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</si>
  <si>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</si>
  <si>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</si>
  <si>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</si>
  <si>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</si>
  <si>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</si>
  <si>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</si>
  <si>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</si>
  <si>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</si>
  <si>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</si>
  <si>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</si>
  <si>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</si>
  <si>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</si>
  <si>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</si>
  <si>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</si>
  <si>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</si>
  <si>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</si>
  <si>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</si>
  <si>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</si>
  <si>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</si>
  <si>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</si>
  <si>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</si>
  <si>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</si>
  <si>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</si>
  <si>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</si>
  <si>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</si>
  <si>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</si>
  <si>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</si>
  <si>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</si>
  <si>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</si>
  <si>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</si>
  <si>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</si>
  <si>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</si>
  <si>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</si>
  <si>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</si>
  <si>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</si>
  <si>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</si>
  <si>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</si>
  <si>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</si>
  <si>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</si>
  <si>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</si>
  <si>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</si>
  <si>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</si>
  <si>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</si>
  <si>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</si>
  <si>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</si>
  <si>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</si>
  <si>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</si>
  <si>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</si>
  <si>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</si>
  <si>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</si>
  <si>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</si>
  <si>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</si>
  <si>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</si>
  <si>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</si>
  <si>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</si>
  <si>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</si>
  <si>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</si>
  <si>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</si>
  <si>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</si>
  <si>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</si>
  <si>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</si>
  <si>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</si>
  <si>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</si>
  <si>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</si>
  <si>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</si>
  <si>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</si>
  <si>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</si>
  <si>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</si>
  <si>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</si>
  <si>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</si>
  <si>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</si>
  <si>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</si>
  <si>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</si>
  <si>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</si>
  <si>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</si>
  <si>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</si>
  <si>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</si>
  <si>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</si>
  <si>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</si>
  <si>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</si>
  <si>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</si>
  <si>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</si>
  <si>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</si>
  <si>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</si>
  <si>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</si>
  <si>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</si>
  <si>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</si>
  <si>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</si>
  <si>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</si>
  <si>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</si>
  <si>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</si>
  <si>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</si>
  <si>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</si>
  <si>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</si>
  <si>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</si>
  <si>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</si>
  <si>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</si>
  <si>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</si>
  <si>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</si>
  <si>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</si>
  <si>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</si>
  <si>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</si>
  <si>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</si>
  <si>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</si>
  <si>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</si>
  <si>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</si>
  <si>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</si>
  <si>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</si>
  <si>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</si>
  <si>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</si>
  <si>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</si>
  <si>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</si>
  <si>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</si>
  <si>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</si>
  <si>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</si>
  <si>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</si>
  <si>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</si>
  <si>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</si>
  <si>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</si>
  <si>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</si>
  <si>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</si>
  <si>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</si>
  <si>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</si>
  <si>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</si>
  <si>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</si>
  <si>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</si>
  <si>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</si>
  <si>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</si>
  <si>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</si>
  <si>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</si>
  <si>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</si>
  <si>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</si>
  <si>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</si>
  <si>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</si>
  <si>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</si>
  <si>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</si>
  <si>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</si>
  <si>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</si>
  <si>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</si>
  <si>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</si>
  <si>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</si>
  <si>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</si>
  <si>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</si>
  <si>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</si>
  <si>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</si>
  <si>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</si>
  <si>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</si>
  <si>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</si>
  <si>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</si>
  <si>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</si>
  <si>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</si>
  <si>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</si>
  <si>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</si>
  <si>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</si>
  <si>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</si>
  <si>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</si>
  <si>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</si>
  <si>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</si>
  <si>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</si>
  <si>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</si>
  <si>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</si>
  <si>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</si>
  <si>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</si>
  <si>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</si>
  <si>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</si>
  <si>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</si>
  <si>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</si>
  <si>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</si>
  <si>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</si>
  <si>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</si>
  <si>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</si>
  <si>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</si>
  <si>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</si>
  <si>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</si>
  <si>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</si>
  <si>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</si>
  <si>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</si>
  <si>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</si>
  <si>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</si>
  <si>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</si>
  <si>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</si>
  <si>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</si>
  <si>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</si>
  <si>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</si>
  <si>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</si>
  <si>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</si>
  <si>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</si>
  <si>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</si>
  <si>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</si>
  <si>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</si>
  <si>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</si>
  <si>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</si>
  <si>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</si>
  <si>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</si>
  <si>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</si>
  <si>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</si>
  <si>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</si>
  <si>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</si>
  <si>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</si>
  <si>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</si>
  <si>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</si>
  <si>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</si>
  <si>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</si>
  <si>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</si>
  <si>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</si>
  <si>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</si>
  <si>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</si>
  <si>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</si>
  <si>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</si>
  <si>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</si>
  <si>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</si>
  <si>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</si>
  <si>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</si>
  <si>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</si>
  <si>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</si>
  <si>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</si>
  <si>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</si>
  <si>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</si>
  <si>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</si>
  <si>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</si>
  <si>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</si>
  <si>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</si>
  <si>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</si>
  <si>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</si>
  <si>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</si>
  <si>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</si>
  <si>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</si>
  <si>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</si>
  <si>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</si>
  <si>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</si>
  <si>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</si>
  <si>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</si>
  <si>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</si>
  <si>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</si>
  <si>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</si>
  <si>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</si>
  <si>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</si>
  <si>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</si>
  <si>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</si>
  <si>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</si>
  <si>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</si>
  <si>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</si>
  <si>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</si>
  <si>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</si>
  <si>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</si>
  <si>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</si>
  <si>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</si>
  <si>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</si>
  <si>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</si>
  <si>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</si>
  <si>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</si>
  <si>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</si>
  <si>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</si>
  <si>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</si>
  <si>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</si>
  <si>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</si>
  <si>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</si>
  <si>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</si>
  <si>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</si>
  <si>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</si>
  <si>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</si>
  <si>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</si>
  <si>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</si>
  <si>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</si>
  <si>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</si>
  <si>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</si>
  <si>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</si>
  <si>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</si>
  <si>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</si>
  <si>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</si>
  <si>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</si>
  <si>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</si>
  <si>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</si>
  <si>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</si>
  <si>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</si>
  <si>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</si>
  <si>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</si>
  <si>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</si>
  <si>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</si>
  <si>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</si>
  <si>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</si>
  <si>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</si>
  <si>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</si>
  <si>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</si>
  <si>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</si>
  <si>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</si>
  <si>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</si>
  <si>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</si>
  <si>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</si>
  <si>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</si>
  <si>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</si>
  <si>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</si>
  <si>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</si>
  <si>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</si>
  <si>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</si>
  <si>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</si>
  <si>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</si>
  <si>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</si>
  <si>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</si>
  <si>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</si>
  <si>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</si>
  <si>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</si>
  <si>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</si>
  <si>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</si>
  <si>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</si>
  <si>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</si>
  <si>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</si>
  <si>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</si>
  <si>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</si>
  <si>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</si>
  <si>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</si>
  <si>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</si>
  <si>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</si>
  <si>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</si>
  <si>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</si>
  <si>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</si>
  <si>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</si>
  <si>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</si>
  <si>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</si>
  <si>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</si>
  <si>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</si>
  <si>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</si>
  <si>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</si>
  <si>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</si>
  <si>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</si>
  <si>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</si>
  <si>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</si>
  <si>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</si>
  <si>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</si>
  <si>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</si>
  <si>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</si>
  <si>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</si>
  <si>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</si>
  <si>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</si>
  <si>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</si>
  <si>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</si>
  <si>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</si>
  <si>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</si>
  <si>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</si>
  <si>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</si>
  <si>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</si>
  <si>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</si>
  <si>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</si>
  <si>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</si>
  <si>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</si>
  <si>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</si>
  <si>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</si>
  <si>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</si>
  <si>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</si>
  <si>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</si>
  <si>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</si>
  <si>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</si>
  <si>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</si>
  <si>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</si>
  <si>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</si>
  <si>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</si>
  <si>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</si>
  <si>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</si>
  <si>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</si>
  <si>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</si>
  <si>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</si>
  <si>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</si>
  <si>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</si>
  <si>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</si>
  <si>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</si>
  <si>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</si>
  <si>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</si>
  <si>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</si>
  <si>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</si>
  <si>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</si>
  <si>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</si>
  <si>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</si>
  <si>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</si>
  <si>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</si>
  <si>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</si>
  <si>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</si>
  <si>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</si>
  <si>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</si>
  <si>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</si>
  <si>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</si>
  <si>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</si>
  <si>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</si>
  <si>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</si>
  <si>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</si>
  <si>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</si>
  <si>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</si>
  <si>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</si>
  <si>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</si>
  <si>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</si>
  <si>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</si>
  <si>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</si>
  <si>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</si>
  <si>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</si>
  <si>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</si>
  <si>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</si>
  <si>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</si>
  <si>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</si>
  <si>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</si>
  <si>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</si>
  <si>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</si>
  <si>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</si>
  <si>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</si>
  <si>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</si>
  <si>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</si>
  <si>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</si>
  <si>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</si>
  <si>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</si>
  <si>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</si>
  <si>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</si>
  <si>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</si>
  <si>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</si>
  <si>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</si>
  <si>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</si>
  <si>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</si>
  <si>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</si>
  <si>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</si>
  <si>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</si>
  <si>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</si>
  <si>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</si>
  <si>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</si>
  <si>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</si>
  <si>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</si>
  <si>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</si>
  <si>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</si>
  <si>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</si>
  <si>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</si>
  <si>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</si>
  <si>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</si>
  <si>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</si>
  <si>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</si>
  <si>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</si>
  <si>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</si>
  <si>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</si>
  <si>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</si>
  <si>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</si>
  <si>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</si>
  <si>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</si>
  <si>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</si>
  <si>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</si>
  <si>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</si>
  <si>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</si>
  <si>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</si>
  <si>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</si>
  <si>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</si>
  <si>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</si>
  <si>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</si>
  <si>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</si>
  <si>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</si>
  <si>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</si>
  <si>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</si>
  <si>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</si>
  <si>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</si>
  <si>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</si>
  <si>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</si>
  <si>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</si>
  <si>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</si>
  <si>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</si>
  <si>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</si>
  <si>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</si>
  <si>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</si>
  <si>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</si>
  <si>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</si>
  <si>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</si>
  <si>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</si>
  <si>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</si>
  <si>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</si>
  <si>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</si>
  <si>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</si>
  <si>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</si>
  <si>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</si>
  <si>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</si>
  <si>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</si>
  <si>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</si>
  <si>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</si>
  <si>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</si>
  <si>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</si>
  <si>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</si>
  <si>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</si>
  <si>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</si>
  <si>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</si>
  <si>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</si>
  <si>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</si>
  <si>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</si>
  <si>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</si>
  <si>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</si>
  <si>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</si>
  <si>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</si>
  <si>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</si>
  <si>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</si>
  <si>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</si>
  <si>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</si>
  <si>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</si>
  <si>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</si>
  <si>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</si>
  <si>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</si>
  <si>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</si>
  <si>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</si>
  <si>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</si>
  <si>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</si>
  <si>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</si>
  <si>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</si>
  <si>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</si>
  <si>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</si>
  <si>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</si>
  <si>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</si>
  <si>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</si>
  <si>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</si>
  <si>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</si>
  <si>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</si>
  <si>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</si>
  <si>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</si>
  <si>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</si>
  <si>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</si>
  <si>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</si>
  <si>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</si>
  <si>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</si>
  <si>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</si>
  <si>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</si>
  <si>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</si>
  <si>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</si>
  <si>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</si>
  <si>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</si>
  <si>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</si>
  <si>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</si>
  <si>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</si>
  <si>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</si>
  <si>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</si>
  <si>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</si>
  <si>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</si>
  <si>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</si>
  <si>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</si>
  <si>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</si>
  <si>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</si>
  <si>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</si>
  <si>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</si>
  <si>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</si>
  <si>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</si>
  <si>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</si>
  <si>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</si>
  <si>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</si>
  <si>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</si>
  <si>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</si>
  <si>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</si>
  <si>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</si>
  <si>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</si>
  <si>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</si>
  <si>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</si>
  <si>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</si>
  <si>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</si>
  <si>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</si>
  <si>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</si>
  <si>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</si>
  <si>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</si>
  <si>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</si>
  <si>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</si>
  <si>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</si>
  <si>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</si>
  <si>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</si>
  <si>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</si>
  <si>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</si>
  <si>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</si>
  <si>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</si>
  <si>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</si>
  <si>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</si>
  <si>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</si>
  <si>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</si>
  <si>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</si>
  <si>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</si>
  <si>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</si>
  <si>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</si>
  <si>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</si>
  <si>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</si>
  <si>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</si>
  <si>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</si>
  <si>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</si>
  <si>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</si>
  <si>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</si>
  <si>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</si>
  <si>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</si>
  <si>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</si>
  <si>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</si>
  <si>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</si>
  <si>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</si>
  <si>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</si>
  <si>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</si>
  <si>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</si>
  <si>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</si>
  <si>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</si>
  <si>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</si>
  <si>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</si>
  <si>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</si>
  <si>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</si>
  <si>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</si>
  <si>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</si>
  <si>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</si>
  <si>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</si>
  <si>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</si>
  <si>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</si>
  <si>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</si>
  <si>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</si>
  <si>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</si>
  <si>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</si>
  <si>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</si>
  <si>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</si>
  <si>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</si>
  <si>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</si>
  <si>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</si>
  <si>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</si>
  <si>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</si>
  <si>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</si>
  <si>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</si>
  <si>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</si>
  <si>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</si>
  <si>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</si>
  <si>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</si>
  <si>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</si>
  <si>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</si>
  <si>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</si>
  <si>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</si>
  <si>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</si>
  <si>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</si>
  <si>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</si>
  <si>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</si>
  <si>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</si>
  <si>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</si>
  <si>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</si>
  <si>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</si>
  <si>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</si>
  <si>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</si>
  <si>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</si>
  <si>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</si>
  <si>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</si>
  <si>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</si>
  <si>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</si>
  <si>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</si>
  <si>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</si>
  <si>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</si>
  <si>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</si>
  <si>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</si>
  <si>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</si>
  <si>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</si>
  <si>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</si>
  <si>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</si>
  <si>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</si>
  <si>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</si>
  <si>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</si>
  <si>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</si>
  <si>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</si>
  <si>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</si>
  <si>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</si>
  <si>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</si>
  <si>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</si>
  <si>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</si>
  <si>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</si>
  <si>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</si>
  <si>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</si>
  <si>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</si>
  <si>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</si>
  <si>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</si>
  <si>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</si>
  <si>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</si>
  <si>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</si>
  <si>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</si>
  <si>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</si>
  <si>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</si>
  <si>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</si>
  <si>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</si>
  <si>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</si>
  <si>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</si>
  <si>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</si>
  <si>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</si>
  <si>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</si>
  <si>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</si>
  <si>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</si>
  <si>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</si>
  <si>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</si>
  <si>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</si>
  <si>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</si>
  <si>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</si>
  <si>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</si>
  <si>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</si>
  <si>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</si>
  <si>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</si>
  <si>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</si>
  <si>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</si>
  <si>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</si>
  <si>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</si>
  <si>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</si>
  <si>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</si>
  <si>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</si>
  <si>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</si>
  <si>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</si>
  <si>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</si>
  <si>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</si>
  <si>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</si>
  <si>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</si>
  <si>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</si>
  <si>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</si>
  <si>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</si>
  <si>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</si>
  <si>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</si>
  <si>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</si>
  <si>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</si>
  <si>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</si>
  <si>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</si>
  <si>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</si>
  <si>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</si>
  <si>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</si>
  <si>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</si>
  <si>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</si>
  <si>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</si>
  <si>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</si>
  <si>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</si>
  <si>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</si>
  <si>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</si>
  <si>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</si>
  <si>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</si>
  <si>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</si>
  <si>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</si>
  <si>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</si>
  <si>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</si>
  <si>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</si>
  <si>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</si>
  <si>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</si>
  <si>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</si>
  <si>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</si>
  <si>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</si>
  <si>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</si>
  <si>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</si>
  <si>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</si>
  <si>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</si>
  <si>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</si>
  <si>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</si>
  <si>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</si>
  <si>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</si>
  <si>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</si>
  <si>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</si>
  <si>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</si>
  <si>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</si>
  <si>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</si>
  <si>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</si>
  <si>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</si>
  <si>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</si>
  <si>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</si>
  <si>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</si>
  <si>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</si>
  <si>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</si>
  <si>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</si>
  <si>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</si>
  <si>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</si>
  <si>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</si>
  <si>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</si>
  <si>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</si>
  <si>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</si>
  <si>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</si>
  <si>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</si>
  <si>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</si>
  <si>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</si>
  <si>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</si>
  <si>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</si>
  <si>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</si>
  <si>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</si>
  <si>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</si>
  <si>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</si>
  <si>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</si>
  <si>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</si>
  <si>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</si>
  <si>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</si>
  <si>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</si>
  <si>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</si>
  <si>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</si>
  <si>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</si>
  <si>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</si>
  <si>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</si>
  <si>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</si>
  <si>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</si>
  <si>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</si>
  <si>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</si>
  <si>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</si>
  <si>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</si>
  <si>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</si>
  <si>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</si>
  <si>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</si>
  <si>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</si>
  <si>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</si>
  <si>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</si>
  <si>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</si>
  <si>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</si>
  <si>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</si>
  <si>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</si>
  <si>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</si>
  <si>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</si>
  <si>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</si>
  <si>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</si>
  <si>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</si>
  <si>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</si>
  <si>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</si>
  <si>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</si>
  <si>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</si>
  <si>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</si>
  <si>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</si>
  <si>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</si>
  <si>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</si>
  <si>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</si>
  <si>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</si>
  <si>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</si>
  <si>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</si>
  <si>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</si>
  <si>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</si>
  <si>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</si>
  <si>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</si>
  <si>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</si>
  <si>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</si>
  <si>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</si>
  <si>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</si>
  <si>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</si>
  <si>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</si>
  <si>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</si>
  <si>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</si>
  <si>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</si>
  <si>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</si>
  <si>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</si>
  <si>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</si>
  <si>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</si>
  <si>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</si>
  <si>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</si>
  <si>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</si>
  <si>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</si>
  <si>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</si>
  <si>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</si>
  <si>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</si>
  <si>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</si>
  <si>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</si>
  <si>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</si>
  <si>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</si>
  <si>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</si>
  <si>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</si>
  <si>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</si>
  <si>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</si>
  <si>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</si>
  <si>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</si>
  <si>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</si>
  <si>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</si>
  <si>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</si>
  <si>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</si>
  <si>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</si>
  <si>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</si>
  <si>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</si>
  <si>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</si>
  <si>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</si>
  <si>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</si>
  <si>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</si>
  <si>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</si>
  <si>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</si>
  <si>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</si>
  <si>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</si>
  <si>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</si>
  <si>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</si>
  <si>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</si>
  <si>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</si>
  <si>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</si>
  <si>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</si>
  <si>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</si>
  <si>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</si>
  <si>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</si>
  <si>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</si>
  <si>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</si>
  <si>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</si>
  <si>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</si>
  <si>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</si>
  <si>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</si>
  <si>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</si>
  <si>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</si>
  <si>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</si>
  <si>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</si>
  <si>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</si>
  <si>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</si>
  <si>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</si>
  <si>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</si>
  <si>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</si>
  <si>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</si>
  <si>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</si>
  <si>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</si>
  <si>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</si>
  <si>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</si>
  <si>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</si>
  <si>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</si>
  <si>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</si>
  <si>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</si>
  <si>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</si>
  <si>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</si>
  <si>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</si>
  <si>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</si>
  <si>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</si>
  <si>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</si>
  <si>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</si>
  <si>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</si>
  <si>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</si>
  <si>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</si>
  <si>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</si>
  <si>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</si>
  <si>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</si>
  <si>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</si>
  <si>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</si>
  <si>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</si>
  <si>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</si>
  <si>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</si>
  <si>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</si>
  <si>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</si>
  <si>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</si>
  <si>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</si>
  <si>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</si>
  <si>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</si>
  <si>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</si>
  <si>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</si>
  <si>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</si>
  <si>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</si>
  <si>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</si>
  <si>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</si>
  <si>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</si>
  <si>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</si>
  <si>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</si>
  <si>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</si>
  <si>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</si>
  <si>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</si>
  <si>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</si>
  <si>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</si>
  <si>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</si>
  <si>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</si>
  <si>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</si>
  <si>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</si>
  <si>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</si>
  <si>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</si>
  <si>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</si>
  <si>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</si>
  <si>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</si>
  <si>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</si>
  <si>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</si>
  <si>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</si>
  <si>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</si>
  <si>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</si>
  <si>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</si>
  <si>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</si>
  <si>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</si>
  <si>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</si>
  <si>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</si>
  <si>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</si>
  <si>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</si>
  <si>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</si>
  <si>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</si>
  <si>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</si>
  <si>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</si>
  <si>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</si>
  <si>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</si>
  <si>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</si>
  <si>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</si>
  <si>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</si>
  <si>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</si>
  <si>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</si>
  <si>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</si>
  <si>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</si>
  <si>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</si>
  <si>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</si>
  <si>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</si>
  <si>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</si>
  <si>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</si>
  <si>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</si>
  <si>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</si>
  <si>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</si>
  <si>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</si>
  <si>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</si>
  <si>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</si>
  <si>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</si>
  <si>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</si>
  <si>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</si>
  <si>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</si>
  <si>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</si>
  <si>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</si>
  <si>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</si>
  <si>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</si>
  <si>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</si>
  <si>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</si>
  <si>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</si>
  <si>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</si>
  <si>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</si>
  <si>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</si>
  <si>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</si>
  <si>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</si>
  <si>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</si>
  <si>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</si>
  <si>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</si>
  <si>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</si>
  <si>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</si>
  <si>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</si>
  <si>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</si>
  <si>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</si>
  <si>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</si>
  <si>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</si>
  <si>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</si>
  <si>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</si>
  <si>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</si>
  <si>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</si>
  <si>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</si>
  <si>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</si>
  <si>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</si>
  <si>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</si>
  <si>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</si>
  <si>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</si>
  <si>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</si>
  <si>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</si>
  <si>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</si>
  <si>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</si>
  <si>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</si>
  <si>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</si>
  <si>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</si>
  <si>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</si>
  <si>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</si>
  <si>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</si>
  <si>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</si>
  <si>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</si>
  <si>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</si>
  <si>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</si>
  <si>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</si>
  <si>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</si>
  <si>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</si>
  <si>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</si>
  <si>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</si>
  <si>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</si>
  <si>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</si>
  <si>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</si>
  <si>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</si>
  <si>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</si>
  <si>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</si>
  <si>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</si>
  <si>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</si>
  <si>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</si>
  <si>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</si>
  <si>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</si>
  <si>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</si>
  <si>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</si>
  <si>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</si>
  <si>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</si>
  <si>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</si>
  <si>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</si>
  <si>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</si>
  <si>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</si>
  <si>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</si>
  <si>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</si>
  <si>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</si>
  <si>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</si>
  <si>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</si>
  <si>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</si>
  <si>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</si>
  <si>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</si>
  <si>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</si>
  <si>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</si>
  <si>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</si>
  <si>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</si>
  <si>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</si>
  <si>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</si>
  <si>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</si>
  <si>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</si>
  <si>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</si>
  <si>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</si>
  <si>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</si>
  <si>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</si>
  <si>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</si>
  <si>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</si>
  <si>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</si>
  <si>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</si>
  <si>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</si>
  <si>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</si>
  <si>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</si>
  <si>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</si>
  <si>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</si>
  <si>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</si>
  <si>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</si>
  <si>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</si>
  <si>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</si>
  <si>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</si>
  <si>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</si>
  <si>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</si>
  <si>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</si>
  <si>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</si>
  <si>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</si>
  <si>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</si>
  <si>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</si>
  <si>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</si>
  <si>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</si>
  <si>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</si>
  <si>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</si>
  <si>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</si>
  <si>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</si>
  <si>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</si>
  <si>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</si>
  <si>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</si>
  <si>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</si>
  <si>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</si>
  <si>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</si>
  <si>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</si>
  <si>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</si>
  <si>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</si>
  <si>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</si>
  <si>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</si>
  <si>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</si>
  <si>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</si>
  <si>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</si>
  <si>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</si>
  <si>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</si>
  <si>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</si>
  <si>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</si>
  <si>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</si>
  <si>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</si>
  <si>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</si>
  <si>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</si>
  <si>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</si>
  <si>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</si>
  <si>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</si>
  <si>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</si>
  <si>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</si>
  <si>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</si>
  <si>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</si>
  <si>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</si>
  <si>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</si>
  <si>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</si>
  <si>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</si>
  <si>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</si>
  <si>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</si>
  <si>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</si>
  <si>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</si>
  <si>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</si>
  <si>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</si>
  <si>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</si>
  <si>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</si>
  <si>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</si>
  <si>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</si>
  <si>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</si>
  <si>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</si>
  <si>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</si>
  <si>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</si>
  <si>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</si>
  <si>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</si>
  <si>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</si>
  <si>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</si>
  <si>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</si>
  <si>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</si>
  <si>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</si>
  <si>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</si>
  <si>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</si>
  <si>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</si>
  <si>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</si>
  <si>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</si>
  <si>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</si>
  <si>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</si>
  <si>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</si>
  <si>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</si>
  <si>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</si>
  <si>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</si>
  <si>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</si>
  <si>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</si>
  <si>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</si>
  <si>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</si>
  <si>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</si>
  <si>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</si>
  <si>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</si>
  <si>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</si>
  <si>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</si>
  <si>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</si>
  <si>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</si>
  <si>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</si>
  <si>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</si>
  <si>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</si>
  <si>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</si>
  <si>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</si>
  <si>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</si>
  <si>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</si>
  <si>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</si>
  <si>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</si>
  <si>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</si>
  <si>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</si>
  <si>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</si>
  <si>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</si>
  <si>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</si>
  <si>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</si>
  <si>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</si>
  <si>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</si>
  <si>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</si>
  <si>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</si>
  <si>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</si>
  <si>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</si>
  <si>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</si>
  <si>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</si>
  <si>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</si>
  <si>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</si>
  <si>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</si>
  <si>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</si>
  <si>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</si>
  <si>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</si>
  <si>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</si>
  <si>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</si>
  <si>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</si>
  <si>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</si>
  <si>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</si>
  <si>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</si>
  <si>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</si>
  <si>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</si>
  <si>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</si>
  <si>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</si>
  <si>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</si>
  <si>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</si>
  <si>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</si>
  <si>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</si>
  <si>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</si>
  <si>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</si>
  <si>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</si>
  <si>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</si>
  <si>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</si>
  <si>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</si>
  <si>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</si>
  <si>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</si>
  <si>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</si>
  <si>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</si>
  <si>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</si>
  <si>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</si>
  <si>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</si>
  <si>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</si>
  <si>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</si>
  <si>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</si>
  <si>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</si>
  <si>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</si>
  <si>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</si>
  <si>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</si>
  <si>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</si>
  <si>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</si>
  <si>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</si>
  <si>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</si>
  <si>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</si>
  <si>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</si>
  <si>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</si>
  <si>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</si>
  <si>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</si>
  <si>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</si>
  <si>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</si>
  <si>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</si>
  <si>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</si>
  <si>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</si>
  <si>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</si>
  <si>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</si>
  <si>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</si>
  <si>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</si>
  <si>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</si>
  <si>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</si>
  <si>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</si>
  <si>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</si>
  <si>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</si>
  <si>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</si>
  <si>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</si>
  <si>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</si>
  <si>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</si>
  <si>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</si>
  <si>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</si>
  <si>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</si>
  <si>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</si>
  <si>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</si>
  <si>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</si>
  <si>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</si>
  <si>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</si>
  <si>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</si>
  <si>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</si>
  <si>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</si>
  <si>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</si>
  <si>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</si>
  <si>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</si>
  <si>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</si>
  <si>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</si>
  <si>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</si>
  <si>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</si>
  <si>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</si>
  <si>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</si>
  <si>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</si>
  <si>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</si>
  <si>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</si>
  <si>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</si>
  <si>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</si>
  <si>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</si>
  <si>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</si>
  <si>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</si>
  <si>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</si>
  <si>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</si>
  <si>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</si>
  <si>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</si>
  <si>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</si>
  <si>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</si>
  <si>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</si>
  <si>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</si>
  <si>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</si>
  <si>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</si>
  <si>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</si>
  <si>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</si>
  <si>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</si>
  <si>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</si>
  <si>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</si>
  <si>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</si>
  <si>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</si>
  <si>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</si>
  <si>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</si>
  <si>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</si>
  <si>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</si>
  <si>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</si>
  <si>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</si>
  <si>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</si>
  <si>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</si>
  <si>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</si>
  <si>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</si>
  <si>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</si>
  <si>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</si>
  <si>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</si>
  <si>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</si>
  <si>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</si>
  <si>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</si>
  <si>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</si>
  <si>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</si>
  <si>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</si>
  <si>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</si>
  <si>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</si>
  <si>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</si>
  <si>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</si>
  <si>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</si>
  <si>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</si>
  <si>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</si>
  <si>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</si>
  <si>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</si>
  <si>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</si>
  <si>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</si>
  <si>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</si>
  <si>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</si>
  <si>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</si>
  <si>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</si>
  <si>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</si>
  <si>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</si>
  <si>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</si>
  <si>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</si>
  <si>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</si>
  <si>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</si>
  <si>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</si>
  <si>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</si>
  <si>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Изменения в части протяженности сетей водоснабжения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</si>
  <si>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</si>
  <si>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</si>
  <si>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</si>
  <si>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</si>
  <si>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</si>
  <si>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</si>
  <si>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</si>
  <si>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</si>
  <si>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19.02.2016</t>
  </si>
  <si>
    <t>11.02.2016</t>
  </si>
  <si>
    <t>priemnaya@vodokanal.info (Office_tmn@rosvodokanal.ru)</t>
  </si>
  <si>
    <t>https://eias.fstrf.ru/disclo/get_file?p_guid=d77633c3-c86e-438a-9eac-ef2ff7353e0f</t>
  </si>
  <si>
    <t>АО "Аэропорт Рощино"</t>
  </si>
  <si>
    <t>АУ СОН ТО и ДПО  «Региональный центр активного долголетия, геронтологии и реабилитации»</t>
  </si>
  <si>
    <t>АО "Водоканал"</t>
  </si>
  <si>
    <t>ООО "СИБУР Тобольск"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</si>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</sst>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6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49" fontId="11" fillId="17" borderId="11" xfId="36" applyNumberForma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4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49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49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1650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1650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1650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1650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1650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1650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1650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650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65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1651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651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651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651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651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651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651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651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652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48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484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48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48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487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4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4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48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49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518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5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5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554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5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5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55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5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5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556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5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5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ias.fstrf.ru/disclo/get_file?p_guid=d77633c3-c86e-438a-9eac-ef2ff7353e0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7" t="s">
        <v>480</v>
      </c>
      <c r="E8" s="437"/>
      <c r="F8" s="437"/>
    </row>
    <row r="9" spans="4:6" x14ac:dyDescent="0.15">
      <c r="D9" s="437"/>
      <c r="E9" s="437"/>
      <c r="F9" s="437"/>
    </row>
    <row r="10" spans="4:6" x14ac:dyDescent="0.15">
      <c r="D10" s="436" t="str">
        <f>IF('Общая информация (показатели)'!J12="","",'Общая информация (показатели)'!J12)</f>
        <v/>
      </c>
      <c r="E10" s="436"/>
      <c r="F10" s="436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8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0"/>
      <c r="E15" s="316" t="s">
        <v>481</v>
      </c>
      <c r="F15" s="304" t="str">
        <f>IF(data_org="","",data_org)</f>
        <v>09.12.2005</v>
      </c>
    </row>
    <row r="16" spans="4:6" ht="56.25" x14ac:dyDescent="0.15">
      <c r="D16" s="439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priemnaya@vodokanal.info (Office_tmn@rosvodokanal.ru)</v>
      </c>
    </row>
    <row r="22" spans="1:6" ht="22.5" x14ac:dyDescent="0.15">
      <c r="D22" s="438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0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0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9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966.83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8" t="s">
        <v>165</v>
      </c>
      <c r="E29" s="303" t="s">
        <v>456</v>
      </c>
      <c r="F29" s="307">
        <f>'Общая информация (показатели)'!N12</f>
        <v>91</v>
      </c>
    </row>
    <row r="30" spans="1:6" ht="22.5" x14ac:dyDescent="0.15">
      <c r="A30" s="74" t="s">
        <v>493</v>
      </c>
      <c r="D30" s="440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9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8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9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8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9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1" t="s">
        <v>443</v>
      </c>
      <c r="E5" s="391"/>
      <c r="F5" s="391"/>
      <c r="G5" s="391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2" t="str">
        <f>IF(org=0,"Не определено",org)</f>
        <v>ООО "Тюмень Водоканал"</v>
      </c>
      <c r="E6" s="392"/>
      <c r="F6" s="392"/>
      <c r="G6" s="392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4" t="s">
        <v>44</v>
      </c>
      <c r="E9" s="444" t="s">
        <v>131</v>
      </c>
      <c r="F9" s="446"/>
      <c r="G9" s="446"/>
      <c r="H9" s="446"/>
      <c r="I9" s="447" t="s">
        <v>408</v>
      </c>
      <c r="J9" s="447"/>
      <c r="K9" s="447"/>
      <c r="L9" s="447"/>
      <c r="M9" s="447"/>
      <c r="N9" s="78"/>
    </row>
    <row r="10" spans="1:14" ht="47.25" thickBot="1" x14ac:dyDescent="0.2">
      <c r="D10" s="445"/>
      <c r="E10" s="445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1" t="s">
        <v>45</v>
      </c>
      <c r="B12" s="74"/>
      <c r="C12" s="87"/>
      <c r="D12" s="104"/>
      <c r="E12" s="442"/>
      <c r="F12" s="443"/>
      <c r="G12" s="443"/>
      <c r="H12" s="443"/>
      <c r="I12" s="443"/>
      <c r="J12" s="443"/>
      <c r="K12" s="443"/>
      <c r="L12" s="443"/>
      <c r="M12" s="443"/>
      <c r="N12" s="1"/>
    </row>
    <row r="13" spans="1:14" customFormat="1" ht="56.25" x14ac:dyDescent="0.15">
      <c r="A13" s="441"/>
      <c r="B13" s="74"/>
      <c r="C13" s="87"/>
      <c r="D13" s="247">
        <v>1</v>
      </c>
      <c r="E13" s="112" t="s">
        <v>552</v>
      </c>
      <c r="F13" s="147" t="s">
        <v>1389</v>
      </c>
      <c r="G13" s="272" t="s">
        <v>1369</v>
      </c>
      <c r="H13" s="344" t="s">
        <v>1392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8" t="s">
        <v>440</v>
      </c>
      <c r="E16" s="448"/>
      <c r="F16" s="448"/>
      <c r="G16" s="448"/>
      <c r="H16" s="448"/>
      <c r="I16" s="448"/>
    </row>
    <row r="17" spans="3:9" ht="11.25" x14ac:dyDescent="0.15">
      <c r="C17" s="285" t="s">
        <v>165</v>
      </c>
      <c r="D17" s="449" t="s">
        <v>441</v>
      </c>
      <c r="E17" s="450"/>
      <c r="F17" s="450"/>
      <c r="G17" s="450"/>
      <c r="H17" s="450"/>
      <c r="I17" s="450"/>
    </row>
    <row r="18" spans="3:9" ht="11.25" x14ac:dyDescent="0.15">
      <c r="C18" s="285" t="s">
        <v>166</v>
      </c>
      <c r="D18" s="449" t="s">
        <v>442</v>
      </c>
      <c r="E18" s="450"/>
      <c r="F18" s="450"/>
      <c r="G18" s="450"/>
      <c r="H18" s="450"/>
      <c r="I18" s="450"/>
    </row>
    <row r="19" spans="3:9" ht="11.25" x14ac:dyDescent="0.15">
      <c r="C19" s="286" t="s">
        <v>167</v>
      </c>
      <c r="D19" s="449" t="s">
        <v>553</v>
      </c>
      <c r="E19" s="450"/>
      <c r="F19" s="450"/>
      <c r="G19" s="450"/>
      <c r="H19" s="450"/>
      <c r="I19" s="450"/>
    </row>
  </sheetData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r:id="rId1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K24" sqref="K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1" t="s">
        <v>445</v>
      </c>
      <c r="E7" s="391"/>
    </row>
    <row r="8" spans="3:9" ht="24" customHeight="1" x14ac:dyDescent="0.15">
      <c r="C8" s="91"/>
      <c r="D8" s="392" t="str">
        <f>IF(org=0,"Не определено",org)</f>
        <v>ООО "Тюмень Водоканал"</v>
      </c>
      <c r="E8" s="392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15" customHeight="1" x14ac:dyDescent="0.15">
      <c r="C13" s="250"/>
      <c r="D13" s="253">
        <v>1</v>
      </c>
      <c r="E13" s="342" t="s">
        <v>1380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1" t="s">
        <v>444</v>
      </c>
      <c r="E16" s="451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1" t="s">
        <v>12</v>
      </c>
      <c r="E7" s="391"/>
    </row>
    <row r="8" spans="3:5" ht="24" customHeight="1" x14ac:dyDescent="0.15">
      <c r="C8" s="91"/>
      <c r="D8" s="392" t="str">
        <f>IF(org=0,"Не определено",org)</f>
        <v>ООО "Тюмень Водоканал"</v>
      </c>
      <c r="E8" s="392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C41" sqref="C41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2" t="s">
        <v>13</v>
      </c>
      <c r="C2" s="452"/>
      <c r="D2" s="452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7" t="str">
        <f>"Код шаблона: " &amp; GetCode()</f>
        <v>Код шаблона: JKH.OPEN.INFO.ORG.HVS.6</v>
      </c>
      <c r="C2" s="367"/>
      <c r="D2" s="367"/>
      <c r="E2" s="367"/>
      <c r="F2" s="367"/>
      <c r="G2" s="367"/>
      <c r="V2" s="65"/>
    </row>
    <row r="3" spans="1:27" ht="18" customHeight="1" x14ac:dyDescent="0.15">
      <c r="B3" s="368" t="str">
        <f>"Версия " &amp; GetVersion()</f>
        <v>Версия 1.0.1</v>
      </c>
      <c r="C3" s="36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9" t="s">
        <v>528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2" t="s">
        <v>221</v>
      </c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123"/>
    </row>
    <row r="8" spans="1:27" ht="15" hidden="1" customHeight="1" x14ac:dyDescent="0.2">
      <c r="A8" s="65"/>
      <c r="B8" s="142"/>
      <c r="C8" s="141"/>
      <c r="D8" s="124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123"/>
    </row>
    <row r="9" spans="1:27" ht="15" hidden="1" customHeight="1" x14ac:dyDescent="0.2">
      <c r="A9" s="65"/>
      <c r="B9" s="142"/>
      <c r="C9" s="141"/>
      <c r="D9" s="124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123"/>
    </row>
    <row r="10" spans="1:27" ht="10.5" hidden="1" customHeight="1" x14ac:dyDescent="0.2">
      <c r="A10" s="65"/>
      <c r="B10" s="142"/>
      <c r="C10" s="141"/>
      <c r="D10" s="124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123"/>
    </row>
    <row r="11" spans="1:27" ht="27" hidden="1" customHeight="1" x14ac:dyDescent="0.2">
      <c r="A11" s="65"/>
      <c r="B11" s="142"/>
      <c r="C11" s="141"/>
      <c r="D11" s="124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123"/>
    </row>
    <row r="12" spans="1:27" ht="12" hidden="1" customHeight="1" x14ac:dyDescent="0.2">
      <c r="A12" s="65"/>
      <c r="B12" s="142"/>
      <c r="C12" s="141"/>
      <c r="D12" s="124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123"/>
    </row>
    <row r="13" spans="1:27" ht="38.25" hidden="1" customHeight="1" x14ac:dyDescent="0.2">
      <c r="A13" s="65"/>
      <c r="B13" s="142"/>
      <c r="C13" s="141"/>
      <c r="D13" s="124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137"/>
    </row>
    <row r="14" spans="1:27" ht="15" hidden="1" customHeight="1" x14ac:dyDescent="0.2">
      <c r="A14" s="65"/>
      <c r="B14" s="142"/>
      <c r="C14" s="141"/>
      <c r="D14" s="124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123"/>
    </row>
    <row r="15" spans="1:27" ht="15" hidden="1" x14ac:dyDescent="0.2">
      <c r="A15" s="65"/>
      <c r="B15" s="142"/>
      <c r="C15" s="141"/>
      <c r="D15" s="124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123"/>
    </row>
    <row r="16" spans="1:27" ht="15" hidden="1" x14ac:dyDescent="0.2">
      <c r="A16" s="65"/>
      <c r="B16" s="142"/>
      <c r="C16" s="141"/>
      <c r="D16" s="124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123"/>
    </row>
    <row r="17" spans="1:25" ht="15" hidden="1" customHeight="1" x14ac:dyDescent="0.2">
      <c r="A17" s="65"/>
      <c r="B17" s="142"/>
      <c r="C17" s="141"/>
      <c r="D17" s="124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123"/>
    </row>
    <row r="18" spans="1:25" ht="15" hidden="1" x14ac:dyDescent="0.2">
      <c r="A18" s="65"/>
      <c r="B18" s="142"/>
      <c r="C18" s="141"/>
      <c r="D18" s="124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123"/>
    </row>
    <row r="19" spans="1:25" ht="59.25" hidden="1" customHeight="1" x14ac:dyDescent="0.15">
      <c r="A19" s="65"/>
      <c r="B19" s="142"/>
      <c r="C19" s="141"/>
      <c r="D19" s="130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3" t="s">
        <v>217</v>
      </c>
      <c r="G21" s="374"/>
      <c r="H21" s="374"/>
      <c r="I21" s="374"/>
      <c r="J21" s="374"/>
      <c r="K21" s="374"/>
      <c r="L21" s="374"/>
      <c r="M21" s="374"/>
      <c r="N21" s="124"/>
      <c r="O21" s="135" t="s">
        <v>205</v>
      </c>
      <c r="P21" s="360" t="s">
        <v>206</v>
      </c>
      <c r="Q21" s="361"/>
      <c r="R21" s="361"/>
      <c r="S21" s="361"/>
      <c r="T21" s="361"/>
      <c r="U21" s="361"/>
      <c r="V21" s="361"/>
      <c r="W21" s="361"/>
      <c r="X21" s="361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3" t="s">
        <v>208</v>
      </c>
      <c r="G22" s="374"/>
      <c r="H22" s="374"/>
      <c r="I22" s="374"/>
      <c r="J22" s="374"/>
      <c r="K22" s="374"/>
      <c r="L22" s="374"/>
      <c r="M22" s="374"/>
      <c r="N22" s="124"/>
      <c r="O22" s="138" t="s">
        <v>205</v>
      </c>
      <c r="P22" s="360" t="s">
        <v>218</v>
      </c>
      <c r="Q22" s="361"/>
      <c r="R22" s="361"/>
      <c r="S22" s="361"/>
      <c r="T22" s="361"/>
      <c r="U22" s="361"/>
      <c r="V22" s="361"/>
      <c r="W22" s="361"/>
      <c r="X22" s="361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5" t="s">
        <v>216</v>
      </c>
      <c r="Q23" s="365"/>
      <c r="R23" s="365"/>
      <c r="S23" s="365"/>
      <c r="T23" s="365"/>
      <c r="U23" s="365"/>
      <c r="V23" s="365"/>
      <c r="W23" s="365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2" t="s">
        <v>204</v>
      </c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123"/>
    </row>
    <row r="36" spans="1:25" ht="38.25" hidden="1" customHeight="1" x14ac:dyDescent="0.2">
      <c r="A36" s="65"/>
      <c r="B36" s="142"/>
      <c r="C36" s="141"/>
      <c r="D36" s="125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123"/>
    </row>
    <row r="37" spans="1:25" ht="9.75" hidden="1" customHeight="1" x14ac:dyDescent="0.2">
      <c r="A37" s="65"/>
      <c r="B37" s="142"/>
      <c r="C37" s="141"/>
      <c r="D37" s="125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123"/>
    </row>
    <row r="38" spans="1:25" ht="51" hidden="1" customHeight="1" x14ac:dyDescent="0.2">
      <c r="A38" s="65"/>
      <c r="B38" s="142"/>
      <c r="C38" s="141"/>
      <c r="D38" s="125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123"/>
    </row>
    <row r="39" spans="1:25" ht="15" hidden="1" customHeight="1" x14ac:dyDescent="0.2">
      <c r="A39" s="65"/>
      <c r="B39" s="142"/>
      <c r="C39" s="141"/>
      <c r="D39" s="125"/>
      <c r="E39" s="362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123"/>
    </row>
    <row r="40" spans="1:25" ht="12" hidden="1" customHeight="1" x14ac:dyDescent="0.2">
      <c r="A40" s="65"/>
      <c r="B40" s="142"/>
      <c r="C40" s="141"/>
      <c r="D40" s="125"/>
      <c r="E40" s="363" t="s">
        <v>34</v>
      </c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123"/>
    </row>
    <row r="41" spans="1:25" ht="38.25" hidden="1" customHeight="1" x14ac:dyDescent="0.2">
      <c r="A41" s="65"/>
      <c r="B41" s="142"/>
      <c r="C41" s="141"/>
      <c r="D41" s="125"/>
      <c r="E41" s="362"/>
      <c r="F41" s="362"/>
      <c r="G41" s="362"/>
      <c r="H41" s="362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362"/>
      <c r="W41" s="362"/>
      <c r="X41" s="362"/>
      <c r="Y41" s="123"/>
    </row>
    <row r="42" spans="1:25" ht="15" hidden="1" x14ac:dyDescent="0.2">
      <c r="A42" s="65"/>
      <c r="B42" s="142"/>
      <c r="C42" s="141"/>
      <c r="D42" s="125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123"/>
    </row>
    <row r="43" spans="1:25" ht="15" hidden="1" x14ac:dyDescent="0.2">
      <c r="A43" s="65"/>
      <c r="B43" s="142"/>
      <c r="C43" s="141"/>
      <c r="D43" s="125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123"/>
    </row>
    <row r="44" spans="1:25" ht="33.75" hidden="1" customHeight="1" x14ac:dyDescent="0.15">
      <c r="A44" s="65"/>
      <c r="B44" s="142"/>
      <c r="C44" s="141"/>
      <c r="D44" s="130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2"/>
      <c r="W44" s="362"/>
      <c r="X44" s="362"/>
      <c r="Y44" s="123"/>
    </row>
    <row r="45" spans="1:25" ht="15" hidden="1" x14ac:dyDescent="0.15">
      <c r="A45" s="65"/>
      <c r="B45" s="142"/>
      <c r="C45" s="141"/>
      <c r="D45" s="130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123"/>
    </row>
    <row r="46" spans="1:25" ht="24" hidden="1" customHeight="1" x14ac:dyDescent="0.2">
      <c r="A46" s="65"/>
      <c r="B46" s="142"/>
      <c r="C46" s="141"/>
      <c r="D46" s="125"/>
      <c r="E46" s="364" t="s">
        <v>203</v>
      </c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123"/>
    </row>
    <row r="47" spans="1:25" ht="37.5" hidden="1" customHeight="1" x14ac:dyDescent="0.2">
      <c r="A47" s="65"/>
      <c r="B47" s="142"/>
      <c r="C47" s="141"/>
      <c r="D47" s="125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123"/>
    </row>
    <row r="48" spans="1:25" ht="24" hidden="1" customHeight="1" x14ac:dyDescent="0.2">
      <c r="A48" s="65"/>
      <c r="B48" s="142"/>
      <c r="C48" s="141"/>
      <c r="D48" s="125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123"/>
    </row>
    <row r="49" spans="1:25" ht="51" hidden="1" customHeight="1" x14ac:dyDescent="0.2">
      <c r="A49" s="65"/>
      <c r="B49" s="142"/>
      <c r="C49" s="141"/>
      <c r="D49" s="125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123"/>
    </row>
    <row r="50" spans="1:25" ht="15" hidden="1" x14ac:dyDescent="0.2">
      <c r="A50" s="65"/>
      <c r="B50" s="142"/>
      <c r="C50" s="141"/>
      <c r="D50" s="125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123"/>
    </row>
    <row r="51" spans="1:25" ht="15" hidden="1" x14ac:dyDescent="0.2">
      <c r="A51" s="65"/>
      <c r="B51" s="142"/>
      <c r="C51" s="141"/>
      <c r="D51" s="125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123"/>
    </row>
    <row r="52" spans="1:25" ht="15" hidden="1" x14ac:dyDescent="0.2">
      <c r="A52" s="65"/>
      <c r="B52" s="142"/>
      <c r="C52" s="141"/>
      <c r="D52" s="125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123"/>
    </row>
    <row r="53" spans="1:25" ht="15" hidden="1" x14ac:dyDescent="0.2">
      <c r="A53" s="65"/>
      <c r="B53" s="142"/>
      <c r="C53" s="141"/>
      <c r="D53" s="125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123"/>
    </row>
    <row r="54" spans="1:25" ht="15" hidden="1" x14ac:dyDescent="0.2">
      <c r="A54" s="65"/>
      <c r="B54" s="142"/>
      <c r="C54" s="141"/>
      <c r="D54" s="125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123"/>
    </row>
    <row r="55" spans="1:25" ht="15" hidden="1" x14ac:dyDescent="0.2">
      <c r="A55" s="65"/>
      <c r="B55" s="142"/>
      <c r="C55" s="141"/>
      <c r="D55" s="125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123"/>
    </row>
    <row r="56" spans="1:25" ht="25.5" hidden="1" customHeight="1" x14ac:dyDescent="0.15">
      <c r="A56" s="65"/>
      <c r="B56" s="142"/>
      <c r="C56" s="141"/>
      <c r="D56" s="130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123"/>
    </row>
    <row r="57" spans="1:25" ht="15" hidden="1" x14ac:dyDescent="0.15">
      <c r="A57" s="65"/>
      <c r="B57" s="142"/>
      <c r="C57" s="141"/>
      <c r="D57" s="130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123"/>
    </row>
    <row r="58" spans="1:25" ht="15" hidden="1" customHeight="1" x14ac:dyDescent="0.2">
      <c r="A58" s="65"/>
      <c r="B58" s="142"/>
      <c r="C58" s="141"/>
      <c r="D58" s="125"/>
      <c r="E58" s="355" t="s">
        <v>36</v>
      </c>
      <c r="F58" s="355"/>
      <c r="G58" s="355"/>
      <c r="H58" s="359" t="s">
        <v>28</v>
      </c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123"/>
    </row>
    <row r="59" spans="1:25" ht="15" hidden="1" customHeight="1" x14ac:dyDescent="0.2">
      <c r="A59" s="65"/>
      <c r="B59" s="142"/>
      <c r="C59" s="141"/>
      <c r="D59" s="125"/>
      <c r="E59" s="355" t="s">
        <v>35</v>
      </c>
      <c r="F59" s="355"/>
      <c r="G59" s="355"/>
      <c r="H59" s="359" t="s">
        <v>130</v>
      </c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123"/>
    </row>
    <row r="60" spans="1:25" ht="15" hidden="1" customHeight="1" x14ac:dyDescent="0.2">
      <c r="A60" s="65"/>
      <c r="B60" s="142"/>
      <c r="C60" s="141"/>
      <c r="D60" s="125"/>
      <c r="E60" s="355" t="s">
        <v>8</v>
      </c>
      <c r="F60" s="355"/>
      <c r="G60" s="355"/>
      <c r="H60" s="359" t="s">
        <v>202</v>
      </c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7" t="s">
        <v>209</v>
      </c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123"/>
    </row>
    <row r="71" spans="1:25" ht="15" x14ac:dyDescent="0.2">
      <c r="A71" s="65"/>
      <c r="B71" s="142"/>
      <c r="C71" s="141"/>
      <c r="D71" s="125"/>
      <c r="E71" s="358" t="s">
        <v>195</v>
      </c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9" t="s">
        <v>556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customHeight="1" x14ac:dyDescent="0.2">
      <c r="A73" s="65"/>
      <c r="B73" s="142"/>
      <c r="C73" s="141"/>
      <c r="D73" s="125"/>
      <c r="E73" s="119"/>
      <c r="F73" s="345" t="s">
        <v>561</v>
      </c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123"/>
    </row>
    <row r="74" spans="1:25" ht="51" customHeight="1" x14ac:dyDescent="0.2">
      <c r="A74" s="65"/>
      <c r="B74" s="142"/>
      <c r="C74" s="141"/>
      <c r="D74" s="125"/>
      <c r="E74" s="119"/>
      <c r="F74" s="349" t="s">
        <v>562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customHeight="1" x14ac:dyDescent="0.2">
      <c r="A75" s="65"/>
      <c r="B75" s="142"/>
      <c r="C75" s="141"/>
      <c r="D75" s="125"/>
      <c r="E75" s="119"/>
      <c r="F75" s="345" t="s">
        <v>557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6" t="s">
        <v>220</v>
      </c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3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354"/>
      <c r="W86" s="354"/>
      <c r="X86" s="354"/>
      <c r="Y86" s="123"/>
    </row>
    <row r="87" spans="1:25" ht="15" hidden="1" customHeight="1" x14ac:dyDescent="0.2">
      <c r="A87" s="65"/>
      <c r="B87" s="142"/>
      <c r="C87" s="141"/>
      <c r="D87" s="125"/>
      <c r="E87" s="355" t="s">
        <v>35</v>
      </c>
      <c r="F87" s="355"/>
      <c r="G87" s="355"/>
      <c r="H87" s="356" t="s">
        <v>130</v>
      </c>
      <c r="I87" s="356"/>
      <c r="J87" s="356"/>
      <c r="K87" s="356"/>
      <c r="L87" s="356"/>
      <c r="M87" s="356"/>
      <c r="N87" s="356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123"/>
    </row>
    <row r="88" spans="1:25" ht="15" hidden="1" customHeight="1" x14ac:dyDescent="0.2">
      <c r="A88" s="65"/>
      <c r="B88" s="142"/>
      <c r="C88" s="141"/>
      <c r="D88" s="125"/>
      <c r="E88" s="355" t="s">
        <v>36</v>
      </c>
      <c r="F88" s="355"/>
      <c r="G88" s="355"/>
      <c r="H88" s="356" t="s">
        <v>37</v>
      </c>
      <c r="I88" s="356"/>
      <c r="J88" s="356"/>
      <c r="K88" s="356"/>
      <c r="L88" s="356"/>
      <c r="M88" s="356"/>
      <c r="N88" s="356"/>
      <c r="O88" s="356"/>
      <c r="P88" s="356"/>
      <c r="Q88" s="356"/>
      <c r="R88" s="356"/>
      <c r="S88" s="356"/>
      <c r="T88" s="356"/>
      <c r="U88" s="356"/>
      <c r="V88" s="356"/>
      <c r="W88" s="356"/>
      <c r="X88" s="356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2" t="s">
        <v>199</v>
      </c>
      <c r="G105" s="352"/>
      <c r="H105" s="352"/>
      <c r="I105" s="352"/>
      <c r="J105" s="352"/>
      <c r="K105" s="352"/>
      <c r="L105" s="352"/>
      <c r="M105" s="352"/>
      <c r="N105" s="352"/>
      <c r="O105" s="352"/>
      <c r="P105" s="352"/>
      <c r="Q105" s="352"/>
      <c r="R105" s="352"/>
      <c r="S105" s="352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2" t="s">
        <v>198</v>
      </c>
      <c r="G107" s="352"/>
      <c r="H107" s="352"/>
      <c r="I107" s="352"/>
      <c r="J107" s="352"/>
      <c r="K107" s="352"/>
      <c r="L107" s="352"/>
      <c r="M107" s="352"/>
      <c r="N107" s="352"/>
      <c r="O107" s="352"/>
      <c r="P107" s="352"/>
      <c r="Q107" s="352"/>
      <c r="R107" s="352"/>
      <c r="S107" s="352"/>
      <c r="T107" s="352"/>
      <c r="U107" s="352"/>
      <c r="V107" s="352"/>
      <c r="W107" s="352"/>
      <c r="X107" s="352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2">
        <v>1</v>
      </c>
      <c r="E4" s="457"/>
      <c r="F4" s="167"/>
      <c r="G4" s="382">
        <v>1</v>
      </c>
      <c r="H4" s="386"/>
      <c r="I4" s="390"/>
      <c r="J4" s="389"/>
      <c r="K4" s="460"/>
      <c r="L4" s="161"/>
      <c r="M4" s="102"/>
      <c r="N4" s="187"/>
    </row>
    <row r="5" spans="1:15" s="54" customFormat="1" ht="15" customHeight="1" x14ac:dyDescent="0.15">
      <c r="C5" s="86"/>
      <c r="D5" s="382"/>
      <c r="E5" s="457"/>
      <c r="F5" s="157"/>
      <c r="G5" s="382"/>
      <c r="H5" s="386"/>
      <c r="I5" s="390"/>
      <c r="J5" s="389"/>
      <c r="K5" s="388"/>
      <c r="L5" s="184"/>
      <c r="M5" s="378"/>
      <c r="N5" s="379"/>
    </row>
    <row r="6" spans="1:15" s="54" customFormat="1" ht="15" customHeight="1" x14ac:dyDescent="0.15">
      <c r="C6" s="86"/>
      <c r="D6" s="382"/>
      <c r="E6" s="457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1"/>
      <c r="B17" s="74"/>
      <c r="C17" s="87"/>
      <c r="D17" s="104">
        <f>A17</f>
        <v>0</v>
      </c>
      <c r="E17" s="455"/>
      <c r="F17" s="455"/>
      <c r="G17" s="455"/>
      <c r="H17" s="455"/>
      <c r="I17" s="1"/>
    </row>
    <row r="18" spans="1:15" ht="15" customHeight="1" x14ac:dyDescent="0.15">
      <c r="A18" s="441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2">
        <v>1</v>
      </c>
      <c r="E25" s="457"/>
      <c r="F25" s="167"/>
      <c r="G25" s="382"/>
      <c r="H25" s="386"/>
      <c r="I25" s="390"/>
      <c r="J25" s="389"/>
      <c r="K25" s="460"/>
      <c r="L25" s="161"/>
      <c r="M25" s="102"/>
      <c r="N25" s="187"/>
    </row>
    <row r="26" spans="1:15" s="54" customFormat="1" ht="15" customHeight="1" x14ac:dyDescent="0.15">
      <c r="C26" s="86"/>
      <c r="D26" s="382"/>
      <c r="E26" s="457"/>
      <c r="F26" s="157"/>
      <c r="G26" s="382"/>
      <c r="H26" s="386"/>
      <c r="I26" s="390"/>
      <c r="J26" s="389"/>
      <c r="K26" s="388"/>
      <c r="L26" s="184"/>
      <c r="M26" s="378"/>
      <c r="N26" s="379"/>
    </row>
    <row r="27" spans="1:15" s="54" customFormat="1" ht="15" customHeight="1" x14ac:dyDescent="0.15">
      <c r="C27" s="86"/>
      <c r="D27" s="382"/>
      <c r="E27" s="457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2">
        <v>1</v>
      </c>
      <c r="E31" s="461"/>
      <c r="F31" s="167"/>
      <c r="G31" s="382">
        <v>1</v>
      </c>
      <c r="H31" s="456"/>
      <c r="I31" s="433"/>
      <c r="J31" s="417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2"/>
      <c r="E32" s="462"/>
      <c r="F32" s="157"/>
      <c r="G32" s="382"/>
      <c r="H32" s="456"/>
      <c r="I32" s="433"/>
      <c r="J32" s="417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2"/>
      <c r="E33" s="463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2">
        <v>1</v>
      </c>
      <c r="E37" s="461"/>
      <c r="F37" s="167"/>
      <c r="G37" s="382">
        <v>1</v>
      </c>
      <c r="H37" s="467"/>
      <c r="I37" s="433"/>
      <c r="J37" s="416"/>
      <c r="K37" s="235" t="str">
        <f>L37&amp;".1"</f>
        <v>1.1</v>
      </c>
      <c r="L37" s="464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2"/>
      <c r="E38" s="462"/>
      <c r="F38" s="167"/>
      <c r="G38" s="382"/>
      <c r="H38" s="468"/>
      <c r="I38" s="433"/>
      <c r="J38" s="416"/>
      <c r="K38" s="235" t="str">
        <f>L37&amp;".2"</f>
        <v>1.2</v>
      </c>
      <c r="L38" s="465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2"/>
      <c r="E39" s="462"/>
      <c r="F39" s="167"/>
      <c r="G39" s="382"/>
      <c r="H39" s="468"/>
      <c r="I39" s="433"/>
      <c r="J39" s="416"/>
      <c r="K39" s="235" t="str">
        <f>L37&amp;".3"</f>
        <v>1.3</v>
      </c>
      <c r="L39" s="465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2"/>
      <c r="E40" s="462"/>
      <c r="F40" s="167"/>
      <c r="G40" s="382"/>
      <c r="H40" s="468"/>
      <c r="I40" s="433"/>
      <c r="J40" s="416"/>
      <c r="K40" s="235" t="str">
        <f>L37&amp;".4"</f>
        <v>1.4</v>
      </c>
      <c r="L40" s="465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2"/>
      <c r="E41" s="462"/>
      <c r="F41" s="167"/>
      <c r="G41" s="382"/>
      <c r="H41" s="468"/>
      <c r="I41" s="433"/>
      <c r="J41" s="416"/>
      <c r="K41" s="235" t="str">
        <f>L37&amp;".5"</f>
        <v>1.5</v>
      </c>
      <c r="L41" s="465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2"/>
      <c r="E42" s="462"/>
      <c r="F42" s="167"/>
      <c r="G42" s="382"/>
      <c r="H42" s="468"/>
      <c r="I42" s="433"/>
      <c r="J42" s="416"/>
      <c r="K42" s="235" t="str">
        <f>L37&amp;".6"</f>
        <v>1.6</v>
      </c>
      <c r="L42" s="465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2"/>
      <c r="E43" s="462"/>
      <c r="F43" s="167"/>
      <c r="G43" s="382"/>
      <c r="H43" s="468"/>
      <c r="I43" s="433"/>
      <c r="J43" s="416"/>
      <c r="K43" s="235" t="str">
        <f>L37&amp;".7"</f>
        <v>1.7</v>
      </c>
      <c r="L43" s="465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2"/>
      <c r="E44" s="462"/>
      <c r="F44" s="167"/>
      <c r="G44" s="382"/>
      <c r="H44" s="468"/>
      <c r="I44" s="433"/>
      <c r="J44" s="416"/>
      <c r="K44" s="235" t="str">
        <f>L37&amp;".8"</f>
        <v>1.8</v>
      </c>
      <c r="L44" s="465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2"/>
      <c r="E45" s="462"/>
      <c r="F45" s="167"/>
      <c r="G45" s="382"/>
      <c r="H45" s="468"/>
      <c r="I45" s="433"/>
      <c r="J45" s="416"/>
      <c r="K45" s="235" t="str">
        <f>L37&amp;".9"</f>
        <v>1.9</v>
      </c>
      <c r="L45" s="465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2"/>
      <c r="E46" s="462"/>
      <c r="F46" s="167"/>
      <c r="G46" s="382"/>
      <c r="H46" s="468"/>
      <c r="I46" s="433"/>
      <c r="J46" s="416"/>
      <c r="K46" s="235" t="str">
        <f>L37&amp;".10"</f>
        <v>1.10</v>
      </c>
      <c r="L46" s="465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2"/>
      <c r="E47" s="462"/>
      <c r="F47" s="167"/>
      <c r="G47" s="382"/>
      <c r="H47" s="468"/>
      <c r="I47" s="433"/>
      <c r="J47" s="416"/>
      <c r="K47" s="235" t="str">
        <f>L37&amp;".11"</f>
        <v>1.11</v>
      </c>
      <c r="L47" s="465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2"/>
      <c r="E48" s="462"/>
      <c r="F48" s="167"/>
      <c r="G48" s="382"/>
      <c r="H48" s="468"/>
      <c r="I48" s="433"/>
      <c r="J48" s="416"/>
      <c r="K48" s="235" t="str">
        <f>L37&amp;".12"</f>
        <v>1.12</v>
      </c>
      <c r="L48" s="466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2"/>
      <c r="E49" s="462"/>
      <c r="F49" s="157"/>
      <c r="G49" s="382"/>
      <c r="H49" s="454"/>
      <c r="I49" s="433"/>
      <c r="J49" s="417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2"/>
      <c r="E50" s="463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2">
        <v>1</v>
      </c>
      <c r="E58" s="467"/>
      <c r="F58" s="469"/>
      <c r="G58" s="471">
        <v>1</v>
      </c>
      <c r="H58" s="467"/>
      <c r="I58" s="433"/>
      <c r="J58" s="416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2"/>
      <c r="E59" s="468"/>
      <c r="F59" s="470"/>
      <c r="G59" s="471"/>
      <c r="H59" s="454"/>
      <c r="I59" s="433"/>
      <c r="J59" s="417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2"/>
      <c r="E60" s="45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2">
        <v>1</v>
      </c>
      <c r="E63" s="453"/>
      <c r="F63" s="433"/>
      <c r="G63" s="416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2"/>
      <c r="E64" s="454"/>
      <c r="F64" s="433"/>
      <c r="G64" s="417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5"/>
      <c r="E67" s="435"/>
      <c r="F67" s="435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7" t="s">
        <v>549</v>
      </c>
      <c r="E69" s="437"/>
      <c r="F69" s="437"/>
      <c r="G69" s="437"/>
    </row>
    <row r="70" spans="1:7" s="74" customFormat="1" x14ac:dyDescent="0.15">
      <c r="D70" s="437" t="str">
        <f>org</f>
        <v>ООО "Тюмень Водоканал"</v>
      </c>
      <c r="E70" s="437"/>
      <c r="F70" s="437"/>
      <c r="G70" s="437"/>
    </row>
    <row r="71" spans="1:7" s="74" customFormat="1" x14ac:dyDescent="0.15">
      <c r="D71" s="435"/>
      <c r="E71" s="436"/>
      <c r="F71" s="436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146.25" x14ac:dyDescent="0.15">
      <c r="D82" s="333"/>
      <c r="E82" s="303" t="s">
        <v>299</v>
      </c>
      <c r="F82" s="304" t="str">
        <f>IF(email="","",email)</f>
        <v>priemnaya@vodokanal.info (Office_tmn@rosvodokanal.ru)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7" t="s">
        <v>480</v>
      </c>
      <c r="E93" s="437"/>
      <c r="F93" s="437"/>
    </row>
    <row r="94" spans="1:7" s="74" customFormat="1" x14ac:dyDescent="0.15">
      <c r="D94" s="437"/>
      <c r="E94" s="437"/>
      <c r="F94" s="437"/>
    </row>
    <row r="95" spans="1:7" s="74" customFormat="1" x14ac:dyDescent="0.15">
      <c r="D95" s="436"/>
      <c r="E95" s="436"/>
      <c r="F95" s="436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8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0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9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146.25" x14ac:dyDescent="0.15">
      <c r="D106" s="302" t="s">
        <v>134</v>
      </c>
      <c r="E106" s="315" t="s">
        <v>299</v>
      </c>
      <c r="F106" s="304" t="str">
        <f>IF(email="","",email)</f>
        <v>priemnaya@vodokanal.info (Office_tmn@rosvodokanal.ru)</v>
      </c>
    </row>
    <row r="107" spans="1:6" s="74" customFormat="1" ht="45" x14ac:dyDescent="0.15">
      <c r="D107" s="438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0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0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9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8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40"/>
      <c r="E115" s="317" t="s">
        <v>489</v>
      </c>
      <c r="F115" s="306"/>
    </row>
    <row r="116" spans="1:7" s="74" customFormat="1" ht="45" x14ac:dyDescent="0.15">
      <c r="A116" s="74" t="s">
        <v>521</v>
      </c>
      <c r="D116" s="439"/>
      <c r="E116" s="317" t="s">
        <v>490</v>
      </c>
      <c r="F116" s="306"/>
    </row>
    <row r="117" spans="1:7" s="74" customFormat="1" ht="22.5" x14ac:dyDescent="0.15">
      <c r="A117" s="74" t="s">
        <v>522</v>
      </c>
      <c r="D117" s="438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9"/>
      <c r="E118" s="317" t="s">
        <v>491</v>
      </c>
      <c r="F118" s="306"/>
    </row>
    <row r="119" spans="1:7" s="74" customFormat="1" ht="22.5" x14ac:dyDescent="0.15">
      <c r="A119" s="74" t="s">
        <v>524</v>
      </c>
      <c r="D119" s="438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9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1393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1382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1394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1395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1396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1397</v>
      </c>
      <c r="D19" s="6" t="s">
        <v>1398</v>
      </c>
      <c r="E19" s="6" t="s">
        <v>1399</v>
      </c>
      <c r="F19" s="6" t="s">
        <v>1400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1401</v>
      </c>
      <c r="D20" s="6" t="s">
        <v>1402</v>
      </c>
      <c r="E20" s="6" t="s">
        <v>1403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1404</v>
      </c>
      <c r="D21" s="6" t="s">
        <v>1405</v>
      </c>
      <c r="E21" s="6" t="s">
        <v>1406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1407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1408</v>
      </c>
      <c r="D27" s="6" t="s">
        <v>1409</v>
      </c>
      <c r="E27" s="6" t="s">
        <v>1410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1411</v>
      </c>
      <c r="D33" s="6" t="s">
        <v>1412</v>
      </c>
      <c r="E33" s="6" t="s">
        <v>1413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1414</v>
      </c>
      <c r="D34" s="6" t="s">
        <v>1415</v>
      </c>
      <c r="E34" s="6" t="s">
        <v>1416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1417</v>
      </c>
      <c r="D35" s="6" t="s">
        <v>1418</v>
      </c>
      <c r="E35" s="6" t="s">
        <v>1419</v>
      </c>
      <c r="F35" s="6" t="s">
        <v>1420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1421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1385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1422</v>
      </c>
      <c r="E42" s="6" t="s">
        <v>1423</v>
      </c>
      <c r="F42" s="6" t="s">
        <v>1424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1425</v>
      </c>
      <c r="D44" s="6" t="s">
        <v>1426</v>
      </c>
      <c r="E44" s="6" t="s">
        <v>1427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1428</v>
      </c>
      <c r="D45" s="6" t="s">
        <v>1429</v>
      </c>
      <c r="E45" s="6" t="s">
        <v>1430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1431</v>
      </c>
      <c r="D46" s="6" t="s">
        <v>1432</v>
      </c>
      <c r="E46" s="6" t="s">
        <v>1433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1434</v>
      </c>
      <c r="D53" s="6" t="s">
        <v>1435</v>
      </c>
      <c r="E53" s="6" t="s">
        <v>693</v>
      </c>
      <c r="F53" s="6" t="s">
        <v>1436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1437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1383</v>
      </c>
      <c r="D57" s="6" t="s">
        <v>1438</v>
      </c>
      <c r="E57" s="6" t="s">
        <v>1384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1386</v>
      </c>
      <c r="D58" s="6" t="s">
        <v>1387</v>
      </c>
      <c r="E58" s="6" t="s">
        <v>1388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1381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44390.631932870368</v>
      </c>
      <c r="B37" s="14" t="s">
        <v>564</v>
      </c>
      <c r="C37" s="14" t="s">
        <v>565</v>
      </c>
    </row>
    <row r="38" spans="1:3" x14ac:dyDescent="0.15">
      <c r="A38" s="332">
        <v>44390.631932870368</v>
      </c>
      <c r="B38" s="14" t="s">
        <v>582</v>
      </c>
      <c r="C38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4" t="s">
        <v>310</v>
      </c>
      <c r="F12" s="474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5" t="s">
        <v>323</v>
      </c>
      <c r="B19" s="475"/>
      <c r="C19" s="475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I35" sqref="I3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7" t="s">
        <v>554</v>
      </c>
      <c r="F5" s="377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1389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1390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5" t="s">
        <v>530</v>
      </c>
      <c r="F65" s="375"/>
      <c r="G65" s="375"/>
      <c r="H65" s="375"/>
      <c r="I65" s="375"/>
      <c r="J65" s="375"/>
      <c r="K65" s="375"/>
      <c r="L65" s="375"/>
    </row>
    <row r="66" spans="1:12" ht="75" customHeight="1" x14ac:dyDescent="0.15">
      <c r="D66" s="278">
        <v>2</v>
      </c>
      <c r="E66" s="375" t="s">
        <v>531</v>
      </c>
      <c r="F66" s="375"/>
      <c r="G66" s="375"/>
      <c r="H66" s="375"/>
      <c r="I66" s="375"/>
      <c r="J66" s="375"/>
      <c r="K66" s="375"/>
      <c r="L66" s="375"/>
    </row>
    <row r="67" spans="1:12" ht="66" customHeight="1" x14ac:dyDescent="0.15">
      <c r="D67" s="278">
        <v>3</v>
      </c>
      <c r="E67" s="375" t="s">
        <v>532</v>
      </c>
      <c r="F67" s="375"/>
      <c r="G67" s="375"/>
      <c r="H67" s="375"/>
      <c r="I67" s="375"/>
      <c r="J67" s="375"/>
      <c r="K67" s="375"/>
      <c r="L67" s="375"/>
    </row>
    <row r="68" spans="1:12" ht="33" customHeight="1" x14ac:dyDescent="0.15">
      <c r="D68" s="278">
        <v>4</v>
      </c>
      <c r="E68" s="375" t="s">
        <v>533</v>
      </c>
      <c r="F68" s="375"/>
      <c r="G68" s="375"/>
      <c r="H68" s="375"/>
      <c r="I68" s="375"/>
      <c r="J68" s="375"/>
      <c r="K68" s="375"/>
      <c r="L68" s="375"/>
    </row>
    <row r="69" spans="1:12" ht="12" customHeight="1" x14ac:dyDescent="0.15">
      <c r="D69" s="278">
        <v>5</v>
      </c>
      <c r="E69" s="375" t="s">
        <v>509</v>
      </c>
      <c r="F69" s="375"/>
      <c r="G69" s="375"/>
      <c r="H69" s="375"/>
      <c r="I69" s="375"/>
      <c r="J69" s="375"/>
      <c r="K69" s="375"/>
      <c r="L69" s="375"/>
    </row>
    <row r="70" spans="1:12" ht="44.25" customHeight="1" x14ac:dyDescent="0.15">
      <c r="D70" s="278">
        <v>6</v>
      </c>
      <c r="E70" s="375" t="s">
        <v>534</v>
      </c>
      <c r="F70" s="375"/>
      <c r="G70" s="375"/>
      <c r="H70" s="375"/>
      <c r="I70" s="375"/>
      <c r="J70" s="375"/>
      <c r="K70" s="375"/>
      <c r="L70" s="375"/>
    </row>
    <row r="71" spans="1:12" ht="56.25" customHeight="1" x14ac:dyDescent="0.15">
      <c r="D71" s="278">
        <v>7</v>
      </c>
      <c r="E71" s="375" t="s">
        <v>535</v>
      </c>
      <c r="F71" s="375"/>
      <c r="G71" s="375"/>
      <c r="H71" s="375"/>
      <c r="I71" s="375"/>
      <c r="J71" s="375"/>
      <c r="K71" s="375"/>
      <c r="L71" s="375"/>
    </row>
    <row r="72" spans="1:12" s="283" customFormat="1" ht="55.9" customHeight="1" x14ac:dyDescent="0.15">
      <c r="A72" s="279"/>
      <c r="B72" s="280"/>
      <c r="C72" s="281"/>
      <c r="D72" s="282"/>
      <c r="E72" s="376" t="s">
        <v>510</v>
      </c>
      <c r="F72" s="376"/>
      <c r="G72" s="376"/>
      <c r="H72" s="376"/>
      <c r="I72" s="376"/>
      <c r="J72" s="376"/>
      <c r="K72" s="376"/>
      <c r="L72" s="376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K18" sqref="K1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1" t="s">
        <v>436</v>
      </c>
      <c r="E4" s="391"/>
      <c r="F4" s="391"/>
      <c r="G4" s="391"/>
      <c r="H4" s="391"/>
      <c r="I4" s="391"/>
      <c r="J4" s="155"/>
      <c r="K4" s="155"/>
      <c r="L4" s="155"/>
      <c r="M4" s="155"/>
      <c r="N4" s="155"/>
    </row>
    <row r="5" spans="1:16" ht="19.5" customHeight="1" x14ac:dyDescent="0.15">
      <c r="C5" s="86"/>
      <c r="D5" s="392" t="str">
        <f>IF(org=0,"Не определено",org)</f>
        <v>ООО "Тюмень Водоканал"</v>
      </c>
      <c r="E5" s="392"/>
      <c r="F5" s="392"/>
      <c r="G5" s="392"/>
      <c r="H5" s="392"/>
      <c r="I5" s="392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2">
        <v>1</v>
      </c>
      <c r="E10" s="383" t="s">
        <v>1171</v>
      </c>
      <c r="F10" s="167"/>
      <c r="G10" s="382">
        <v>1</v>
      </c>
      <c r="H10" s="393" t="s">
        <v>1171</v>
      </c>
      <c r="I10" s="390" t="s">
        <v>1172</v>
      </c>
      <c r="J10" s="389"/>
      <c r="K10" s="387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2"/>
      <c r="E11" s="384"/>
      <c r="F11" s="157"/>
      <c r="G11" s="382"/>
      <c r="H11" s="394"/>
      <c r="I11" s="390"/>
      <c r="J11" s="389"/>
      <c r="K11" s="388"/>
      <c r="L11" s="184"/>
      <c r="M11" s="378"/>
      <c r="N11" s="379"/>
      <c r="O11" s="54"/>
    </row>
    <row r="12" spans="1:16" ht="15" customHeight="1" x14ac:dyDescent="0.15">
      <c r="A12" s="54"/>
      <c r="C12" s="86"/>
      <c r="D12" s="382"/>
      <c r="E12" s="385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2">
        <v>2</v>
      </c>
      <c r="E13" s="383" t="s">
        <v>1362</v>
      </c>
      <c r="F13" s="167"/>
      <c r="G13" s="382">
        <v>1</v>
      </c>
      <c r="H13" s="386" t="s">
        <v>1362</v>
      </c>
      <c r="I13" s="390" t="s">
        <v>1363</v>
      </c>
      <c r="J13" s="389"/>
      <c r="K13" s="387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2"/>
      <c r="E14" s="384"/>
      <c r="F14" s="157"/>
      <c r="G14" s="382"/>
      <c r="H14" s="386"/>
      <c r="I14" s="390"/>
      <c r="J14" s="389"/>
      <c r="K14" s="388"/>
      <c r="L14" s="184"/>
      <c r="M14" s="378"/>
      <c r="N14" s="379"/>
      <c r="O14" s="54"/>
    </row>
    <row r="15" spans="1:16" ht="15" customHeight="1" x14ac:dyDescent="0.15">
      <c r="A15" s="54"/>
      <c r="C15" s="86"/>
      <c r="D15" s="382"/>
      <c r="E15" s="385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2">
        <v>3</v>
      </c>
      <c r="E16" s="383" t="s">
        <v>1038</v>
      </c>
      <c r="F16" s="167"/>
      <c r="G16" s="382">
        <v>1</v>
      </c>
      <c r="H16" s="386" t="s">
        <v>1038</v>
      </c>
      <c r="I16" s="390" t="s">
        <v>1039</v>
      </c>
      <c r="J16" s="389"/>
      <c r="K16" s="387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2"/>
      <c r="E17" s="384"/>
      <c r="F17" s="157"/>
      <c r="G17" s="382"/>
      <c r="H17" s="386"/>
      <c r="I17" s="390"/>
      <c r="J17" s="389"/>
      <c r="K17" s="388"/>
      <c r="L17" s="184"/>
      <c r="M17" s="378"/>
      <c r="N17" s="379"/>
      <c r="O17" s="54"/>
    </row>
    <row r="18" spans="1:15" ht="15" customHeight="1" x14ac:dyDescent="0.15">
      <c r="A18" s="54"/>
      <c r="C18" s="86"/>
      <c r="D18" s="382"/>
      <c r="E18" s="385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80"/>
      <c r="F21" s="380"/>
      <c r="G21" s="380"/>
      <c r="H21" s="380"/>
      <c r="I21" s="380"/>
      <c r="J21" s="380"/>
      <c r="K21" s="380"/>
      <c r="L21" s="380"/>
      <c r="M21" s="380"/>
      <c r="N21" s="380"/>
    </row>
    <row r="22" spans="1:15" ht="46.5" customHeight="1" x14ac:dyDescent="0.15">
      <c r="C22" s="289">
        <v>4</v>
      </c>
      <c r="D22" s="381" t="s">
        <v>512</v>
      </c>
      <c r="E22" s="381"/>
      <c r="F22" s="381"/>
      <c r="G22" s="381"/>
      <c r="H22" s="381"/>
      <c r="I22" s="381"/>
      <c r="J22" s="381"/>
      <c r="K22" s="381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21" sqref="F2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408" t="s">
        <v>297</v>
      </c>
      <c r="F8" s="408" t="s">
        <v>298</v>
      </c>
      <c r="G8" s="408" t="s">
        <v>274</v>
      </c>
    </row>
    <row r="9" spans="1:7" ht="9.75" customHeight="1" x14ac:dyDescent="0.15">
      <c r="A9" s="198"/>
      <c r="B9" s="198"/>
      <c r="C9" s="198"/>
      <c r="D9" s="407"/>
      <c r="E9" s="408"/>
      <c r="F9" s="408"/>
      <c r="G9" s="408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1391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1377</v>
      </c>
      <c r="G23" s="331" t="s">
        <v>1373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1377</v>
      </c>
      <c r="G24" s="331" t="s">
        <v>1373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1377</v>
      </c>
      <c r="G25" s="331" t="s">
        <v>1373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25" sqref="M2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1" t="s">
        <v>448</v>
      </c>
      <c r="E4" s="391"/>
      <c r="F4" s="391"/>
      <c r="G4" s="391"/>
      <c r="H4" s="391"/>
      <c r="I4" s="391"/>
      <c r="J4" s="391"/>
      <c r="K4" s="391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2" t="str">
        <f>IF(org=0,"Не определено",org)</f>
        <v>ООО "Тюмень Водоканал"</v>
      </c>
      <c r="E5" s="392"/>
      <c r="F5" s="392"/>
      <c r="G5" s="392"/>
      <c r="H5" s="392"/>
      <c r="I5" s="392"/>
      <c r="J5" s="392"/>
      <c r="K5" s="392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9" t="s">
        <v>44</v>
      </c>
      <c r="E7" s="414" t="s">
        <v>158</v>
      </c>
      <c r="F7" s="266" t="s">
        <v>160</v>
      </c>
      <c r="G7" s="266" t="s">
        <v>160</v>
      </c>
      <c r="H7" s="423" t="s">
        <v>44</v>
      </c>
      <c r="I7" s="424"/>
      <c r="J7" s="414" t="s">
        <v>537</v>
      </c>
      <c r="K7" s="415" t="s">
        <v>538</v>
      </c>
      <c r="L7" s="413" t="s">
        <v>415</v>
      </c>
      <c r="M7" s="429"/>
      <c r="N7" s="429"/>
      <c r="O7" s="322"/>
      <c r="P7" s="322"/>
      <c r="Q7" s="322"/>
      <c r="R7" s="322"/>
      <c r="S7" s="322"/>
      <c r="T7" s="322"/>
      <c r="U7" s="322"/>
      <c r="V7" s="323"/>
      <c r="W7" s="415" t="s">
        <v>12</v>
      </c>
    </row>
    <row r="8" spans="1:24" ht="14.25" customHeight="1" x14ac:dyDescent="0.15">
      <c r="C8" s="86"/>
      <c r="D8" s="420"/>
      <c r="E8" s="413"/>
      <c r="F8" s="266"/>
      <c r="G8" s="266"/>
      <c r="H8" s="425"/>
      <c r="I8" s="426"/>
      <c r="J8" s="413"/>
      <c r="K8" s="415"/>
      <c r="L8" s="411" t="s">
        <v>547</v>
      </c>
      <c r="M8" s="413" t="s">
        <v>541</v>
      </c>
      <c r="N8" s="411" t="s">
        <v>542</v>
      </c>
      <c r="O8" s="322"/>
      <c r="P8" s="322"/>
      <c r="Q8" s="323"/>
      <c r="R8" s="413"/>
      <c r="S8" s="434"/>
      <c r="T8" s="414"/>
      <c r="U8" s="414"/>
      <c r="V8" s="414"/>
      <c r="W8" s="432"/>
    </row>
    <row r="9" spans="1:24" ht="48.75" customHeight="1" x14ac:dyDescent="0.15">
      <c r="C9" s="86"/>
      <c r="D9" s="421"/>
      <c r="E9" s="413"/>
      <c r="F9" s="266"/>
      <c r="G9" s="266"/>
      <c r="H9" s="427"/>
      <c r="I9" s="428"/>
      <c r="J9" s="413"/>
      <c r="K9" s="415"/>
      <c r="L9" s="412"/>
      <c r="M9" s="414"/>
      <c r="N9" s="412"/>
      <c r="O9" s="276"/>
      <c r="P9" s="277"/>
      <c r="Q9" s="265"/>
      <c r="R9" s="265"/>
      <c r="S9" s="275"/>
      <c r="T9" s="265"/>
      <c r="U9" s="265"/>
      <c r="V9" s="414"/>
      <c r="W9" s="43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0" t="s">
        <v>6</v>
      </c>
      <c r="I10" s="430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2">
        <v>1</v>
      </c>
      <c r="E12" s="409"/>
      <c r="F12" s="433"/>
      <c r="G12" s="416"/>
      <c r="H12" s="235"/>
      <c r="I12" s="161" t="s">
        <v>45</v>
      </c>
      <c r="J12" s="340"/>
      <c r="K12" s="309" t="s">
        <v>580</v>
      </c>
      <c r="L12" s="261">
        <v>966.83</v>
      </c>
      <c r="M12" s="262">
        <v>98</v>
      </c>
      <c r="N12" s="262">
        <v>91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2"/>
      <c r="E13" s="410"/>
      <c r="F13" s="433"/>
      <c r="G13" s="417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</row>
    <row r="17" spans="1:44" ht="35.25" hidden="1" customHeight="1" x14ac:dyDescent="0.15">
      <c r="D17" s="431"/>
      <c r="E17" s="431"/>
      <c r="F17" s="431"/>
      <c r="G17" s="431"/>
      <c r="H17" s="431"/>
      <c r="I17" s="431"/>
      <c r="J17" s="431"/>
      <c r="K17" s="431"/>
      <c r="L17" s="431"/>
    </row>
    <row r="18" spans="1:44" ht="15.75" customHeight="1" x14ac:dyDescent="0.15">
      <c r="A18" s="189"/>
      <c r="C18" s="284">
        <v>8</v>
      </c>
      <c r="D18" s="422" t="s">
        <v>539</v>
      </c>
      <c r="E18" s="422"/>
      <c r="F18" s="422"/>
      <c r="G18" s="422"/>
      <c r="H18" s="422"/>
      <c r="I18" s="422"/>
      <c r="J18" s="422"/>
      <c r="K18" s="422"/>
      <c r="L18" s="422"/>
      <c r="M18" s="422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8" t="s">
        <v>540</v>
      </c>
      <c r="E19" s="418"/>
      <c r="F19" s="418"/>
      <c r="G19" s="418"/>
      <c r="H19" s="418"/>
      <c r="I19" s="418"/>
      <c r="J19" s="418"/>
      <c r="K19" s="418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7" t="s">
        <v>549</v>
      </c>
      <c r="E8" s="437"/>
      <c r="F8" s="437"/>
      <c r="G8" s="437"/>
    </row>
    <row r="9" spans="4:7" x14ac:dyDescent="0.15">
      <c r="D9" s="437" t="str">
        <f>org</f>
        <v>ООО "Тюмень Водоканал"</v>
      </c>
      <c r="E9" s="437"/>
      <c r="F9" s="437"/>
      <c r="G9" s="437"/>
    </row>
    <row r="10" spans="4:7" x14ac:dyDescent="0.15">
      <c r="D10" s="435" t="str">
        <f>IF('Общая информация (показатели)'!J12="","",'Общая информация (показатели)'!J12)</f>
        <v/>
      </c>
      <c r="E10" s="436"/>
      <c r="F10" s="436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ht="22.5" x14ac:dyDescent="0.15">
      <c r="D21" s="333"/>
      <c r="E21" s="315" t="s">
        <v>299</v>
      </c>
      <c r="F21" s="304" t="str">
        <f>IF(email="","",email)</f>
        <v>priemnaya@vodokanal.info (Office_tmn@rosvodokanal.ru)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966.83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91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