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29040" windowHeight="12075" tabRatio="766" firstSheet="2" activeTab="4"/>
  </bookViews>
  <sheets>
    <sheet name="modList07" sheetId="581" state="veryHidden" r:id="rId1"/>
    <sheet name="modList05" sheetId="582"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1.4.1" sheetId="569" r:id="rId8"/>
    <sheet name="Форма 1.4.1" sheetId="571" r:id="rId9"/>
    <sheet name="Форма 1.0.1 | Форма 1.4.2" sheetId="583" state="veryHidden" r:id="rId10"/>
    <sheet name="Форма 1.4.2" sheetId="572" state="veryHidden" r:id="rId11"/>
    <sheet name="Форма 1.0.1 | Форма 1.5" sheetId="584" r:id="rId12"/>
    <sheet name="Форма 1.5" sheetId="574" r:id="rId13"/>
    <sheet name="Форма 1.0.1 | Форма 1.6" sheetId="585" state="veryHidden" r:id="rId14"/>
    <sheet name="Форма 1.6"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 r:id="rId61"/>
    <externalReference r:id="rId62"/>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1.4.1'!$D$12:$I$71</definedName>
    <definedName name="checkCell_List05">'Форма 1.4.2'!$D$11:$S$20</definedName>
    <definedName name="checkCell_List06">'Форма 1.6'!$F$11:$K$84</definedName>
    <definedName name="checkCell_List08">'Форма 1.5'!$G$11:$I$25</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1.6'!$K$19</definedName>
    <definedName name="end_row_5">'Форма 1.6'!$84:$84</definedName>
    <definedName name="end_row1">'Форма 1.6'!$A$26</definedName>
    <definedName name="end_row2">'Форма 1.6'!$A$64</definedName>
    <definedName name="et_Comm">et_union_hor!$5:$5</definedName>
    <definedName name="et_hor_List01_2">'Форма 1.4.1'!$2:$2</definedName>
    <definedName name="et_hor_List01_4">'Форма 1.4.1'!$4:$4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1.6'!$20:$22</definedName>
    <definedName name="et_List06_2">'Форма 1.6'!$64:$66</definedName>
    <definedName name="et_List06_3">'Форма 1.6'!$74:$78</definedName>
    <definedName name="et_List06_4">'Форма 1.6'!$21:$21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1.4.1'!$G:$G</definedName>
    <definedName name="et_ver_List08_1">'Форма 1.5'!$G:$G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1.4.1'!$G$78:$I$78</definedName>
    <definedName name="List_05_vs_fact">'Форма 1.4.2'!$AE$11:$AE$20</definedName>
    <definedName name="LIST_MR_MO_OKTMO">REESTR_MO!$A$2:$D$301</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1.4.1'!$G$43:$I$55</definedName>
    <definedName name="List01_CheckC">'Форма 1.4.1'!$E$16:$H$71</definedName>
    <definedName name="List01_costs_OPS">'Форма 1.4.1'!$G$38:$H$38</definedName>
    <definedName name="List01_costs_OPS_22">'Форма 1.4.1'!$G$38</definedName>
    <definedName name="List01_costs_PH">'Форма 1.4.1'!$G$40:$H$40</definedName>
    <definedName name="List01_costs_PH_22">'Форма 1.4.1'!$G$40</definedName>
    <definedName name="List01_flag_index_1">'Форма 1.4.1'!$G$39:$H$39</definedName>
    <definedName name="List01_flag_index_2">'Форма 1.4.1'!$G$41:$H$41</definedName>
    <definedName name="List01_Name">'Форма 1.4.1'!$G$13:$I$13</definedName>
    <definedName name="List01_Num">'Форма 1.4.1'!$G$7:$I$7</definedName>
    <definedName name="List01_NumberColumns">'Форма 1.4.1'!$G$11:$H$11</definedName>
    <definedName name="List01_p1">'Форма 1.4.1'!$G$17:$H$17</definedName>
    <definedName name="List01_p1_minus_p3">'Форма 1.4.1'!$G$17,'Форма 1.4.1'!$G$18</definedName>
    <definedName name="List01_p2_14">'Форма 1.4.1'!$I$38</definedName>
    <definedName name="List01_p3">'Форма 1.4.1'!$G$18:$H$18</definedName>
    <definedName name="List01_p3_10_check">'Форма 1.4.1'!$K$39</definedName>
    <definedName name="List01_p3_11_check">'Форма 1.4.1'!$K$41</definedName>
    <definedName name="List01_p4">'Форма 1.4.1'!$G$63:$H$63</definedName>
    <definedName name="List01_revenue_from_activity_80_flag">'Форма 1.4.1'!$G$64:$I$64</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1.4.2'!$Q$13</definedName>
    <definedName name="List05_costs_PH_22">'Форма 1.4.2'!$Q$16</definedName>
    <definedName name="List05_flagFXD">'Форма 1.4.2'!$V:$V</definedName>
    <definedName name="List05_Provider_cells">'Форма 1.4.2'!$AG$10:$AG$20</definedName>
    <definedName name="List06_1_reserve">'Форма 1.6'!$G$21:$G$26</definedName>
    <definedName name="List06_2_reserve">'Форма 1.6'!$G$64:$G$84</definedName>
    <definedName name="List06_CheckC">'Форма 1.6'!$G$11:$M$84</definedName>
    <definedName name="List06_date_ch_ip">'Форма 1.6'!$I$13:$M$13</definedName>
    <definedName name="List06_date_ip">'Форма 1.6'!$I$12:$M$12</definedName>
    <definedName name="List06_date_r_ip">'Форма 1.6'!$I$17:$M$18</definedName>
    <definedName name="List06_flag_year">'Форма 1.6'!$K$20:$K$26</definedName>
    <definedName name="List06_main_column">'Форма 1.6'!$I$11:$I$84</definedName>
    <definedName name="List06_Name">'Форма 1.6'!$F$8:$M$8</definedName>
    <definedName name="List06_objective_of_IPR">'Форма 1.6'!$I$14:$M$14</definedName>
    <definedName name="List06_sourceFin">'Форма 1.6'!$K$79:$K$84</definedName>
    <definedName name="List06_year_source">'Форма 1.6'!$K$24:$K$27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1.5'!$G$11:$H$25</definedName>
    <definedName name="List08_GroundMaterials_1">'Форма 1.5'!$G$24:$H$25</definedName>
    <definedName name="List08_GroundMaterials_2">'Форма 1.5'!$G$21:$H$21</definedName>
    <definedName name="List08_Name">'Форма 1.5'!$G$8:$I$8</definedName>
    <definedName name="List08_Num">'Форма 1.5'!$G$1:$I$1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1.4.1'!$G:$G</definedName>
    <definedName name="obj_List02_22">'Форма 1.0.1 | Форма 1.4.1'!$8:$8</definedName>
    <definedName name="obj_List05_22">'Форма 1.4.2'!$12:$12</definedName>
    <definedName name="obj_List08_22">'Форма 1.5'!$G:$G</definedName>
    <definedName name="obj_List10_22">'Форма 1.0.1 | Форма 1.5'!$8:$8</definedName>
    <definedName name="obj_List11_22">'Форма 1.0.1 | Форма 1.6'!$8:$8</definedName>
    <definedName name="obj_List12_22">'Форма 1.0.1 | Форма 1.4.2'!$8:$8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1.5'!$F$18:$H$19</definedName>
    <definedName name="p3_List08">'Форма 1.5'!$F$17:$H$17</definedName>
    <definedName name="p3_List08_K">'Форма 1.5'!$F$18:$H$19</definedName>
    <definedName name="p3_ref_base_List08">'Форма 1.5'!$G$17</definedName>
    <definedName name="p3_ref_List08">'Форма 1.5'!$H$17</definedName>
    <definedName name="pDel_Comm">Комментарии!$C$12:$C$16</definedName>
    <definedName name="pDel_List01_2">'Форма 1.4.1'!$C$42:$C$55</definedName>
    <definedName name="pDel_List03">'Форма 1.0.2'!$C$12:$C$13</definedName>
    <definedName name="pDel_List04">'Сведения об изменении'!$C$13:$C$14</definedName>
    <definedName name="pDel_List05_1">'Форма 1.4.2'!$E$10:$E$19</definedName>
    <definedName name="pDel_List05_2">'Форма 1.4.2'!$H$11:$H$19</definedName>
    <definedName name="pDel_List05_3">'Форма 1.4.2'!$L$11:$L$19</definedName>
    <definedName name="pDel_List06_1">'Форма 1.6'!$D$20:$D$26</definedName>
    <definedName name="pDel_List06_2">'Форма 1.6'!$E$64:$E$67</definedName>
    <definedName name="pDel_List06_3">'Форма 1.6'!$E$74:$E$84</definedName>
    <definedName name="pDel_List06_4">'Форма 1.6'!$E$20:$E$26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Комментарии!$E$16</definedName>
    <definedName name="pIns_List01_1">'Форма 1.4.1'!$H$12</definedName>
    <definedName name="pIns_List01_2">'Форма 1.4.1'!$E$55</definedName>
    <definedName name="pIns_List02">'Форма 1.0.1 | Форма 1.4.1'!$19:$19</definedName>
    <definedName name="pIns_List03">'Форма 1.0.2'!$E$13</definedName>
    <definedName name="pIns_List04">'Сведения об изменении'!$E$14</definedName>
    <definedName name="pIns_List05_1">'Форма 1.4.2'!$G$9:$G$21</definedName>
    <definedName name="pIns_List05_4">'Форма 1.4.2'!$E$19</definedName>
    <definedName name="pIns_List06_1">'Форма 1.6'!$G$26</definedName>
    <definedName name="pIns_List06_2">'Форма 1.6'!$G$67</definedName>
    <definedName name="pIns_List06_3">'Форма 1.6'!$G$84</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1.5'!$H$7</definedName>
    <definedName name="pIns_List09_0">Территории!$E$17</definedName>
    <definedName name="pIns_List10">'Форма 1.0.1 | Форма 1.5'!$19:$19</definedName>
    <definedName name="pIns_List11">'Форма 1.0.1 | Форма 1.6'!$19:$19</definedName>
    <definedName name="pIns_List12">'Форма 1.0.1 | Форма 1.4.2'!$19:$19</definedName>
    <definedName name="pVDel_List06_1">'Форма 1.6'!$J$6:$L$6</definedName>
    <definedName name="pVIns_List06_0">'Форма 1.6'!$L$8</definedName>
    <definedName name="pVIns_List06_1">'Форма 1.6'!$K$9</definedName>
    <definedName name="pVIns_List08_1">'Форма 1.5'!$G$7</definedName>
    <definedName name="QUARTER">TEHSHEET!$F$2:$F$5</definedName>
    <definedName name="REESTR_LINK_RANGE">REESTR_LINK!$A$2:$C$3</definedName>
    <definedName name="REESTR_ORG_RANGE">REESTR_ORG!$A$2:$J$28</definedName>
    <definedName name="REESTR_VED_RANGE">REESTR_VED!$A$2:$B$4</definedName>
    <definedName name="REGION">TEHSHEET!$A$2:$A$87</definedName>
    <definedName name="region_name">Титульный!$F$7</definedName>
    <definedName name="revenue_from_activity_80_flag">Титульный!$F$35</definedName>
    <definedName name="row_1">'Форма 1.6'!$A$24</definedName>
    <definedName name="row_2">'Форма 1.6'!$A$27</definedName>
    <definedName name="row_5">'Форма 1.6'!$A$79</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1.4.2'!$R$10:$R$19</definedName>
    <definedName name="source_of_funding">TEHSHEET!$O$2:$O$13</definedName>
    <definedName name="strPublication">Титульный!$F$9</definedName>
    <definedName name="sys_id">TEHSHEET!$J$4</definedName>
    <definedName name="Table4">'Форма 1.6'!$F$9:$J$9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1.6'!$I:$K</definedName>
    <definedName name="Vet_List06_1">'Форма 1.6'!$J:$J</definedName>
    <definedName name="web_List08">'Форма 1.5'!$H$11:$H$19</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G62" i="571" l="1"/>
  <c r="G61" i="571"/>
  <c r="G60" i="571"/>
  <c r="G59" i="571" s="1"/>
  <c r="G58" i="571" s="1"/>
  <c r="G25" i="571" l="1"/>
  <c r="G24" i="571"/>
  <c r="G23" i="571"/>
  <c r="G54" i="571" l="1"/>
  <c r="G53" i="571"/>
  <c r="G52" i="571"/>
  <c r="G51" i="571"/>
  <c r="G50" i="571"/>
  <c r="G49" i="571"/>
  <c r="A79" i="553"/>
  <c r="A78" i="553"/>
  <c r="A77" i="553"/>
  <c r="A76" i="553"/>
  <c r="A75" i="553"/>
  <c r="A74" i="553"/>
  <c r="G70" i="571"/>
  <c r="A73" i="553" l="1"/>
  <c r="A72" i="553"/>
  <c r="A71" i="553"/>
  <c r="A70" i="553"/>
  <c r="G66" i="571" l="1"/>
  <c r="G71" i="571" s="1"/>
  <c r="F16" i="585" l="1"/>
  <c r="D16" i="585"/>
  <c r="F12" i="585"/>
  <c r="D6" i="585"/>
  <c r="F16" i="584"/>
  <c r="D16" i="584"/>
  <c r="F12" i="584"/>
  <c r="D6" i="584"/>
  <c r="F16" i="583"/>
  <c r="D16" i="583"/>
  <c r="F12" i="583"/>
  <c r="D6" i="583"/>
  <c r="F16" i="569"/>
  <c r="D16" i="569"/>
  <c r="F12" i="569"/>
  <c r="A55" i="553"/>
  <c r="A56" i="553"/>
  <c r="A57" i="553"/>
  <c r="A58" i="553"/>
  <c r="A59" i="553"/>
  <c r="A60" i="553"/>
  <c r="A61" i="553"/>
  <c r="A62" i="553"/>
  <c r="A63" i="553"/>
  <c r="A64" i="553"/>
  <c r="A65" i="553"/>
  <c r="A66" i="553"/>
  <c r="A67" i="553"/>
  <c r="A68" i="553"/>
  <c r="A69" i="553"/>
  <c r="A42" i="553"/>
  <c r="A43" i="553"/>
  <c r="A44" i="553"/>
  <c r="A45" i="553"/>
  <c r="A46" i="553"/>
  <c r="A47" i="553"/>
  <c r="A48" i="553"/>
  <c r="A49" i="553"/>
  <c r="A50" i="553"/>
  <c r="A51" i="553"/>
  <c r="A52" i="553"/>
  <c r="A53" i="553"/>
  <c r="A54" i="553"/>
  <c r="A7" i="553"/>
  <c r="A8" i="553"/>
  <c r="A9" i="553"/>
  <c r="A10" i="553"/>
  <c r="A11" i="553"/>
  <c r="A12" i="553"/>
  <c r="A20" i="553"/>
  <c r="A21" i="553"/>
  <c r="A23" i="553"/>
  <c r="A24" i="553"/>
  <c r="A25" i="553"/>
  <c r="A26" i="553"/>
  <c r="A28" i="553"/>
  <c r="A29" i="553"/>
  <c r="A30" i="553"/>
  <c r="A31" i="553"/>
  <c r="A32" i="553"/>
  <c r="A33" i="553"/>
  <c r="A35" i="553"/>
  <c r="A36" i="553"/>
  <c r="A37" i="553"/>
  <c r="A38" i="553"/>
  <c r="A39" i="553"/>
  <c r="A40" i="553"/>
  <c r="A41" i="553"/>
  <c r="V16" i="572"/>
  <c r="Q16" i="572"/>
  <c r="V13" i="572"/>
  <c r="Q13" i="572"/>
  <c r="R14" i="566"/>
  <c r="R13" i="566"/>
  <c r="A4" i="553"/>
  <c r="R12" i="566"/>
  <c r="P12" i="566" a="1"/>
  <c r="P12" i="566" s="1"/>
  <c r="M13" i="566"/>
  <c r="M12" i="566"/>
  <c r="M14" i="566"/>
  <c r="E17" i="205" l="1"/>
  <c r="D17" i="205"/>
  <c r="B2" i="525"/>
  <c r="B3" i="525"/>
  <c r="I23" i="573" l="1"/>
  <c r="Q72" i="471"/>
  <c r="Q69" i="471"/>
  <c r="I79" i="573" l="1"/>
  <c r="I74" i="573"/>
  <c r="I73" i="573"/>
  <c r="I72" i="573"/>
  <c r="I71" i="573"/>
  <c r="I70" i="573"/>
  <c r="I69" i="573" l="1"/>
  <c r="Q88" i="471" l="1"/>
  <c r="Q86" i="471" s="1"/>
  <c r="V86" i="471"/>
  <c r="Q81" i="471"/>
  <c r="Q79" i="471" s="1"/>
  <c r="V79" i="471"/>
  <c r="V72" i="471"/>
  <c r="V69" i="471"/>
  <c r="R81" i="471"/>
  <c r="R88" i="471"/>
  <c r="R89" i="471"/>
  <c r="R82" i="471"/>
  <c r="G10" i="574" l="1"/>
  <c r="G15" i="571"/>
  <c r="K39" i="571"/>
  <c r="K41" i="571"/>
  <c r="K74" i="573" l="1"/>
  <c r="K79" i="573"/>
  <c r="A3" i="553"/>
  <c r="G16" i="571"/>
  <c r="F83" i="573"/>
  <c r="F82" i="573"/>
  <c r="F81" i="573"/>
  <c r="F80" i="573"/>
  <c r="J79" i="573"/>
  <c r="F79" i="573"/>
  <c r="F78" i="573"/>
  <c r="F77" i="573"/>
  <c r="F76" i="573"/>
  <c r="F75" i="573"/>
  <c r="J74" i="573"/>
  <c r="F74" i="573"/>
  <c r="J73" i="573"/>
  <c r="F73" i="573"/>
  <c r="J72" i="573"/>
  <c r="F72" i="573"/>
  <c r="J71" i="573"/>
  <c r="F71" i="573"/>
  <c r="J70" i="573"/>
  <c r="F70" i="573"/>
  <c r="F69" i="573"/>
  <c r="H66" i="573"/>
  <c r="F66" i="573"/>
  <c r="H65" i="573"/>
  <c r="F65" i="573"/>
  <c r="F64" i="573"/>
  <c r="F24" i="573"/>
  <c r="J23" i="573"/>
  <c r="F23" i="573"/>
  <c r="F21" i="573"/>
  <c r="J20" i="573"/>
  <c r="I20" i="573"/>
  <c r="F20" i="573"/>
  <c r="J19" i="573" l="1"/>
  <c r="I19" i="573" s="1"/>
  <c r="J69" i="573"/>
  <c r="P15" i="471" a="1"/>
  <c r="P15" i="471" s="1"/>
  <c r="D4" i="556" l="1"/>
  <c r="B5" i="525" l="1"/>
  <c r="A2" i="553" l="1"/>
  <c r="M12" i="564" l="1"/>
  <c r="F54" i="471" l="1"/>
  <c r="D58" i="471" l="1"/>
  <c r="F58" i="471"/>
  <c r="D6" i="569" l="1"/>
  <c r="R25" i="471" l="1"/>
  <c r="R20" i="471"/>
  <c r="R15" i="471"/>
  <c r="M15" i="471"/>
  <c r="M25" i="471"/>
  <c r="M20" i="471"/>
  <c r="M45" i="471" l="1"/>
  <c r="D8" i="431" l="1"/>
  <c r="D8" i="547"/>
  <c r="D5" i="556"/>
  <c r="F4" i="437" l="1"/>
  <c r="G19" i="571" l="1"/>
  <c r="A6" i="553" s="1"/>
  <c r="G56" i="571" l="1"/>
  <c r="A27" i="553" s="1"/>
  <c r="G45" i="571" l="1"/>
  <c r="G47" i="571"/>
  <c r="G46" i="571"/>
  <c r="G31" i="571" l="1"/>
  <c r="A18" i="553" s="1"/>
  <c r="G17" i="571" l="1"/>
  <c r="A5" i="553" l="1"/>
  <c r="G30" i="571" l="1"/>
  <c r="A17" i="553" s="1"/>
  <c r="G27" i="571"/>
  <c r="A14" i="553" s="1"/>
  <c r="G29" i="571" l="1"/>
  <c r="A16" i="553" s="1"/>
  <c r="G26" i="571" l="1"/>
  <c r="A13" i="553" s="1"/>
  <c r="G32" i="571"/>
  <c r="A19" i="553" s="1"/>
  <c r="G35" i="571"/>
  <c r="A22" i="553" s="1"/>
  <c r="G48" i="571" l="1"/>
  <c r="G42" i="571" s="1"/>
  <c r="G18" i="571" s="1"/>
  <c r="G28" i="571"/>
  <c r="A15" i="553" s="1"/>
  <c r="G63" i="571" l="1"/>
  <c r="A34" i="553" s="1"/>
  <c r="G78" i="57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<sst xmlns="http://schemas.openxmlformats.org/spreadsheetml/2006/main" count="2526" uniqueCount="1411">
  <si>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</si>
  <si>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</si>
  <si>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</si>
  <si>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</si>
  <si>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</si>
  <si>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</si>
  <si>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</si>
  <si>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</si>
  <si>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</si>
  <si>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</si>
  <si>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</si>
  <si>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</si>
  <si>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</si>
  <si>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</si>
  <si>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</si>
  <si>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</si>
  <si>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</si>
  <si>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</si>
  <si>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</si>
  <si>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</si>
  <si>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</si>
  <si>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</si>
  <si>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</si>
  <si>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</si>
  <si>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</si>
  <si>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</si>
  <si>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</si>
  <si>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</si>
  <si>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</si>
  <si>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</si>
  <si>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</si>
  <si>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</si>
  <si>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</si>
  <si>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</si>
  <si>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</si>
  <si>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</si>
  <si>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</si>
  <si>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</si>
  <si>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</si>
  <si>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</si>
  <si>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</si>
  <si>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</si>
  <si>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</si>
  <si>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</si>
  <si>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</si>
  <si>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</si>
  <si>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</si>
  <si>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</si>
  <si>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</si>
  <si>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</si>
  <si>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</si>
  <si>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</si>
  <si>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</si>
  <si>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</si>
  <si>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</si>
  <si>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</si>
  <si>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</si>
  <si>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</si>
  <si>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</si>
  <si>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</si>
  <si>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</si>
  <si>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</si>
  <si>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</si>
  <si>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</si>
  <si>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</si>
  <si>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</si>
  <si>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</si>
  <si>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</si>
  <si>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</si>
  <si>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</si>
  <si>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</si>
  <si>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</si>
  <si>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</si>
  <si>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</si>
  <si>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</si>
  <si>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</si>
  <si>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</si>
  <si>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</si>
  <si>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</si>
  <si>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</si>
  <si>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</si>
  <si>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</si>
  <si>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</si>
  <si>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</si>
  <si>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</si>
  <si>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</si>
  <si>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</si>
  <si>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</si>
  <si>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</si>
  <si>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</si>
  <si>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</si>
  <si>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</si>
  <si>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</si>
  <si>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</si>
  <si>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</si>
  <si>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</si>
  <si>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</si>
  <si>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</si>
  <si>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</si>
  <si>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</si>
  <si>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</si>
  <si>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</si>
  <si>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</si>
  <si>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</si>
  <si>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</si>
  <si>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</si>
  <si>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</si>
  <si>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</si>
  <si>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</si>
  <si>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</si>
  <si>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</si>
  <si>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</si>
  <si>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</si>
  <si>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</si>
  <si>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</si>
  <si>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</si>
  <si>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</si>
  <si>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</si>
  <si>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</si>
  <si>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</si>
  <si>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</si>
  <si>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</si>
  <si>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</si>
  <si>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</si>
  <si>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</si>
  <si>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</si>
  <si>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</si>
  <si>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</si>
  <si>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</si>
  <si>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</si>
  <si>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</si>
  <si>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</si>
  <si>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</si>
  <si>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</si>
  <si>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</si>
  <si>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</si>
  <si>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</si>
  <si>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</si>
  <si>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</si>
  <si>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</si>
  <si>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</si>
  <si>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</si>
  <si>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</si>
  <si>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</si>
  <si>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</si>
  <si>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</si>
  <si>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</si>
  <si>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</si>
  <si>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</si>
  <si>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</si>
  <si>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</si>
  <si>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</si>
  <si>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</si>
  <si>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</si>
  <si>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</si>
  <si>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</si>
  <si>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</si>
  <si>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</si>
  <si>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</si>
  <si>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</si>
  <si>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</si>
  <si>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</si>
  <si>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</si>
  <si>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</si>
  <si>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</si>
  <si>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</si>
  <si>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</si>
  <si>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</si>
  <si>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</si>
  <si>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</si>
  <si>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</si>
  <si>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</si>
  <si>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</si>
  <si>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</si>
  <si>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</si>
  <si>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</si>
  <si>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</si>
  <si>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</si>
  <si>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</si>
  <si>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</si>
  <si>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</si>
  <si>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</si>
  <si>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</si>
  <si>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</si>
  <si>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</si>
  <si>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</si>
  <si>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</si>
  <si>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</si>
  <si>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</si>
  <si>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</si>
  <si>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</si>
  <si>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</si>
  <si>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</si>
  <si>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</si>
  <si>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</si>
  <si>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</si>
  <si>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</si>
  <si>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</si>
  <si>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</si>
  <si>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</si>
  <si>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</si>
  <si>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</si>
  <si>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</si>
  <si>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</si>
  <si>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</si>
  <si>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</si>
  <si>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</si>
  <si>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</si>
  <si>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</si>
  <si>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</si>
  <si>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</si>
  <si>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</si>
  <si>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</si>
  <si>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</si>
  <si>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</si>
  <si>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</si>
  <si>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</si>
  <si>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</si>
  <si>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</si>
  <si>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</si>
  <si>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</si>
  <si>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</si>
  <si>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</si>
  <si>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</si>
  <si>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</si>
  <si>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</si>
  <si>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</si>
  <si>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</si>
  <si>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</si>
  <si>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</si>
  <si>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</si>
  <si>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</si>
  <si>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</si>
  <si>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</si>
  <si>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</si>
  <si>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</si>
  <si>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</si>
  <si>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</si>
  <si>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</si>
  <si>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</si>
  <si>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</si>
  <si>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</si>
  <si>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</si>
  <si>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</si>
  <si>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</si>
  <si>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</si>
  <si>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</si>
  <si>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</si>
  <si>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</si>
  <si>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</si>
  <si>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</si>
  <si>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</si>
  <si>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</si>
  <si>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</si>
  <si>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</si>
  <si>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</si>
  <si>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</si>
  <si>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</si>
  <si>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</si>
  <si>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</si>
  <si>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</si>
  <si>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</si>
  <si>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</si>
  <si>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</si>
  <si>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</si>
  <si>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</si>
  <si>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</si>
  <si>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</si>
  <si>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</si>
  <si>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</si>
  <si>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</si>
  <si>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</si>
  <si>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</si>
  <si>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</si>
  <si>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</si>
  <si>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</si>
  <si>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</si>
  <si>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</si>
  <si>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</si>
  <si>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</si>
  <si>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</si>
  <si>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</si>
  <si>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</si>
  <si>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</si>
  <si>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</si>
  <si>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</si>
  <si>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</si>
  <si>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</si>
  <si>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</si>
  <si>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</si>
  <si>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</si>
  <si>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</si>
  <si>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</si>
  <si>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</si>
  <si>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</si>
  <si>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</si>
  <si>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</si>
  <si>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</si>
  <si>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</si>
  <si>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</si>
  <si>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</si>
  <si>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</si>
  <si>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</si>
  <si>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</si>
  <si>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</si>
  <si>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</si>
  <si>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</si>
  <si>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</si>
  <si>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</si>
  <si>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</si>
  <si>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</si>
  <si>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</si>
  <si>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</si>
  <si>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</si>
  <si>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</si>
  <si>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</si>
  <si>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</si>
  <si>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</si>
  <si>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</si>
  <si>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</si>
  <si>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</si>
  <si>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</si>
  <si>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</si>
  <si>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</si>
  <si>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</si>
  <si>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</si>
  <si>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</si>
  <si>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</si>
  <si>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</si>
  <si>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</si>
  <si>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</si>
  <si>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</si>
  <si>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</si>
  <si>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</si>
  <si>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</si>
  <si>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</si>
  <si>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</si>
  <si>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</si>
  <si>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</si>
  <si>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</si>
  <si>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</si>
  <si>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</si>
  <si>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</si>
  <si>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</si>
  <si>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</si>
  <si>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</si>
  <si>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</si>
  <si>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</si>
  <si>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</si>
  <si>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</si>
  <si>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</si>
  <si>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</si>
  <si>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</si>
  <si>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</si>
  <si>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</si>
  <si>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</si>
  <si>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</si>
  <si>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Среднесписочная численность основного производственного персонала</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</si>
  <si>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</si>
  <si>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</si>
  <si>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</si>
  <si>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</si>
  <si>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</si>
  <si>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</si>
  <si>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</si>
  <si>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</si>
  <si>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</si>
  <si>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</si>
  <si>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</si>
  <si>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</si>
  <si>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</si>
  <si>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</si>
  <si>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</si>
  <si>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</si>
  <si>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</si>
  <si>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</si>
  <si>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</si>
  <si>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</si>
  <si>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</si>
  <si>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</si>
  <si>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</si>
  <si>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</si>
  <si>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</si>
  <si>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</si>
  <si>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</si>
  <si>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</si>
  <si>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</si>
  <si>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</si>
  <si>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</si>
  <si>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</si>
  <si>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</si>
  <si>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</si>
  <si>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</si>
  <si>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</si>
  <si>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</si>
  <si>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</si>
  <si>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</si>
  <si>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</si>
  <si>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</si>
  <si>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</si>
  <si>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</si>
  <si>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</si>
  <si>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</si>
  <si>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</si>
  <si>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</si>
  <si>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</si>
  <si>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</si>
  <si>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</si>
  <si>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</si>
  <si>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</si>
  <si>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</si>
  <si>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</si>
  <si>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</si>
  <si>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</si>
  <si>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</si>
  <si>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Дата сдачи годового бухгалтерского баланса в налоговые органы</t>
  </si>
  <si>
    <t>х</t>
  </si>
  <si>
    <t>тыс. руб.</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</si>
  <si>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</si>
  <si>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</si>
  <si>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Объем приобретения электрической энергии</t>
  </si>
  <si>
    <t>руб.</t>
  </si>
  <si>
    <t>тыс. кВт·ч</t>
  </si>
  <si>
    <t>3.3</t>
  </si>
  <si>
    <t>3.4</t>
  </si>
  <si>
    <t>Расходы на покупаемую электрическую энергию (мощность), используемую в технологическом процессе:</t>
  </si>
  <si>
    <t>3.5</t>
  </si>
  <si>
    <t>3.5.1</t>
  </si>
  <si>
    <t>3.5.2</t>
  </si>
  <si>
    <t>3.6</t>
  </si>
  <si>
    <t>3.7</t>
  </si>
  <si>
    <t>3.8</t>
  </si>
  <si>
    <t>Общепроизводственные расходы, в том числе:</t>
  </si>
  <si>
    <t>Указывается общая сумма общепроизводственных расходов.</t>
  </si>
  <si>
    <t>Указываются расходы на текущий ремонт, отнесенные к общепроизводственным расходам.</t>
  </si>
  <si>
    <t>Общехозяйственные расходы, в том числе:</t>
  </si>
  <si>
    <t>3.9</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</si>
  <si>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</si>
  <si>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</si>
  <si>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</si>
  <si>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</si>
  <si>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</si>
  <si>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</si>
  <si>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</si>
  <si>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</si>
  <si>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</si>
  <si>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</si>
  <si>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</si>
  <si>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</si>
  <si>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</si>
  <si>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</si>
  <si>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</si>
  <si>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</si>
  <si>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</si>
  <si>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</si>
  <si>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</si>
  <si>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</si>
  <si>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тыс. куб. м</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</si>
  <si>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</si>
  <si>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Потери воды в сетях</t>
  </si>
  <si>
    <t>Удельный расход электроэнергии на подачу воды в сеть</t>
  </si>
  <si>
    <t>Указывается показатель использования по производственному объекту как процент объем перекачки по отношению к пиковому дню отчетного года.</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</si>
  <si>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</si>
  <si>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</si>
  <si>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</si>
  <si>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</si>
  <si>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</si>
  <si>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</si>
  <si>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</si>
  <si>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</si>
  <si>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</si>
  <si>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</si>
  <si>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</si>
  <si>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</si>
  <si>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</si>
  <si>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</si>
  <si>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</si>
  <si>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</si>
  <si>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</si>
  <si>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</si>
  <si>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 на км</t>
  </si>
  <si>
    <t>ед.</t>
  </si>
  <si>
    <t>2.2.1</t>
  </si>
  <si>
    <t>2.2.2</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</si>
  <si>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</si>
  <si>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</si>
  <si>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</si>
  <si>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</si>
  <si>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</si>
  <si>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</si>
  <si>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</si>
  <si>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</si>
  <si>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</si>
  <si>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</si>
  <si>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</si>
  <si>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</si>
  <si>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</si>
  <si>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</si>
  <si>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</si>
  <si>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</si>
  <si>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</si>
  <si>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</si>
  <si>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</si>
  <si>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</si>
  <si>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</si>
  <si>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</si>
  <si>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</si>
  <si>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</si>
  <si>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</si>
  <si>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</si>
  <si>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</si>
  <si>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</si>
  <si>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</si>
  <si>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</si>
  <si>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</si>
  <si>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</si>
  <si>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</si>
  <si>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</si>
  <si>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</si>
  <si>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</si>
  <si>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</si>
  <si>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</si>
  <si>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</si>
  <si>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</si>
  <si>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</si>
  <si>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</si>
  <si>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</si>
  <si>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</si>
  <si>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</si>
  <si>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</si>
  <si>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</si>
  <si>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</si>
  <si>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</si>
  <si>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</si>
  <si>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</si>
  <si>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</si>
  <si>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</si>
  <si>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</si>
  <si>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</si>
  <si>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</si>
  <si>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</si>
  <si>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</si>
  <si>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</si>
  <si>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</si>
  <si>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</si>
  <si>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</si>
  <si>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</si>
  <si>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</si>
  <si>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</si>
  <si>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</si>
  <si>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</si>
  <si>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</si>
  <si>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ед./км</t>
  </si>
  <si>
    <t>тыс. руб./чел.</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</si>
  <si>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</si>
  <si>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</si>
  <si>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</si>
  <si>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</si>
  <si>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</si>
  <si>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</si>
  <si>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</si>
  <si>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</si>
  <si>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modfrmSelectData</t>
  </si>
  <si>
    <t>modList06</t>
  </si>
  <si>
    <t>modList05</t>
  </si>
  <si>
    <t>modList08</t>
  </si>
  <si>
    <t>Информация об инвестиционных программах регулируемой организации</t>
  </si>
  <si>
    <t>FAS.JKH.OPEN.INFO.BALANCE.HVS</t>
  </si>
  <si>
    <t>человек</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</si>
  <si>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</si>
  <si>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</si>
  <si>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</si>
  <si>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</si>
  <si>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</si>
  <si>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t>
  </si>
  <si>
    <t>Применяется дифференциация тарифа по централизованным системам горячего водоснабжения?</t>
  </si>
  <si>
    <t>Информация по скольким централизованным системам горячего водоснабжения будет заполнена в шаблоне?</t>
  </si>
  <si>
    <t>Количество аварий на системах горячего водоснабжения</t>
  </si>
  <si>
    <t>Указывается количество любых нарушений функционирования системы горячего водоснабжения в расчете на один километр трубопровода.</t>
  </si>
  <si>
    <t>Доля потребителей, затронутых ограничениями подачи горячей воды</t>
  </si>
  <si>
    <t>доля потребителей, затронутых ограничениями подачи горячей воды для ограничений сроком менее 24 часов</t>
  </si>
  <si>
    <t>доля потребителей, затронутых ограничениями подачи горячей воды для ограничений сроком менее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</si>
  <si>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</si>
  <si>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</si>
  <si>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</si>
  <si>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</si>
  <si>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</si>
  <si>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</si>
  <si>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</si>
  <si>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Указывается фактическое значение численности населения, проживающего в многоквартирных и жилых домах, подключенных к системе горячего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</si>
  <si>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горячего водоснабжения в отчетном периоде.</t>
  </si>
  <si>
    <t>Форма 1.4.1</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</si>
  <si>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t>
  </si>
  <si>
    <t>Форма 1.4.2</t>
  </si>
  <si>
    <t>Форма 1.5</t>
  </si>
  <si>
    <t>Форма 1.6</t>
  </si>
  <si>
    <t>Выручка от регулируемой деятельности по виду деятельности</t>
  </si>
  <si>
    <t>Указывается выручка от регулируемого вида деятельности в сфере горячего водоснабжения.</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</si>
  <si>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
Дата указывается в виде «ДД.ММ.ГГГГ».</t>
  </si>
  <si>
    <t>Расходы на покупаемую тепловую энергию (мощность), используемую для горячего водоснабжения</t>
  </si>
  <si>
    <t>Расходы на тепловую энергию, производимую с применением собственных источников и используемую для горячего водоснабжения</t>
  </si>
  <si>
    <t>Расходы на покупаемую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</si>
  <si>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</si>
  <si>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Отчисления на социальные   нужды административно-управленческого персонала</t>
  </si>
  <si>
    <t>3.12.1</t>
  </si>
  <si>
    <t>3.12.2</t>
  </si>
  <si>
    <t>3.13</t>
  </si>
  <si>
    <t>3.13.1</t>
  </si>
  <si>
    <t>3.13.2</t>
  </si>
  <si>
    <t>Указываются расходы на капитальный ремонт, отнесенные к общепроизводственным расходам</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</si>
  <si>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</si>
  <si>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3.14</t>
  </si>
  <si>
    <t>3.15</t>
  </si>
  <si>
    <t>3.16</t>
  </si>
  <si>
    <t>3.16.0</t>
  </si>
  <si>
    <t>Указывается общая сумма чистой прибыли, полученной от регулируемого вида деятельности.</t>
  </si>
  <si>
    <t>Указывается общее изменение стоимости основных фондов.</t>
  </si>
  <si>
    <t>Указываются общее изменение стоимости основных фондов за счет их ввода в эксплуатацию и вывода из эксплуатации.</t>
  </si>
  <si>
    <t>Указываются изменение стоимости основных фондов за счет их ввода в эксплуатацию.</t>
  </si>
  <si>
    <t>Указываются изменение стоимости основных фондов за счет их вывода из эксплуатации.</t>
  </si>
  <si>
    <t>Объем покупаемой холодной воды, используемой для горячего водоснабжения</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</si>
  <si>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</si>
  <si>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</si>
  <si>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Объем тепловой энергии, производимой с применением собственных источников и используемой для горячего водоснабжения</t>
  </si>
  <si>
    <t>тыс. Гкал или Гкал/ч</t>
  </si>
  <si>
    <t>тыс. Гкал</t>
  </si>
  <si>
    <t>тыс. кВт.ч/тыс м3</t>
  </si>
  <si>
    <t>-</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</si>
  <si>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</si>
  <si>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</si>
  <si>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количество случаев ограничения подачи горячей воды для ограничений сроком менее 24 часов</t>
  </si>
  <si>
    <t>срок действия ограничений подачи горячей воды для ограничений сроком менее 24 часов</t>
  </si>
  <si>
    <t>количество случаев ограничения подачи горячей воды для ограничений сроком 24 часа и более</t>
  </si>
  <si>
    <t>срок действия ограничений подачи холодной воды для ограничений сроком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</si>
  <si>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</si>
  <si>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</si>
  <si>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</si>
  <si>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Указывается суммарное количество часов отклонения от нормативной температуры горячей воды в точке разбора.</t>
  </si>
  <si>
    <t>Расход топлива</t>
  </si>
  <si>
    <t>т.у.т./куб. м</t>
  </si>
  <si>
    <t>Указывается фактическое значение расхода топлива в отчетном периоде.</t>
  </si>
  <si>
    <t>Указывается плановое значение расхода топлива в отчетном периоде.</t>
  </si>
  <si>
    <t>Расход электроэнергии на производство и поставку горячей воды</t>
  </si>
  <si>
    <t>Расход тепловой энергии</t>
  </si>
  <si>
    <t>кВт.ч/куб. м</t>
  </si>
  <si>
    <t>Гкал/куб. м</t>
  </si>
  <si>
    <t>Указывается фактическое значение расхода электроэнергии на производство и поставку в отчетном периоде.</t>
  </si>
  <si>
    <t>Указывается плановое значение расхода электроэнергии на производство и поставку в отчетном периоде.</t>
  </si>
  <si>
    <t>Указывается фактическое значение расхода тепловой энергии в отчетном периоде.</t>
  </si>
  <si>
    <t>Указывается плановое значение расхода тепловой энергии в отчетном периоде.</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</si>
  <si>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</si>
  <si>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9.11</t>
  </si>
  <si>
    <t>9.11.1</t>
  </si>
  <si>
    <t>9.11.2</t>
  </si>
  <si>
    <t>9.12</t>
  </si>
  <si>
    <t>9.12.1</t>
  </si>
  <si>
    <t>9.12.2</t>
  </si>
  <si>
    <t>Форма 1.0.1 | Форма 1.4.1</t>
  </si>
  <si>
    <t>Проверка доступных обновлений...</t>
  </si>
  <si>
    <t>Доступно обновление до версии 1.0.3</t>
  </si>
  <si>
    <t xml:space="preserve">Описание изменений: Версия 1.0.3
1. Исправление формулы расчета показателя 'Доля расходов, % (от суммы расходов по указанной статье)' листа 'Форма 1.4.2'
2. Корректировка ограничений пункта 'Среднесписочная численность основного производственного персонала' листа 'Форма 1.4.1'.
Версия 1.0.2
1. Корректировка формулы пункта 'Себестоимость производимых товаров (оказываемых услуг) по регулируемому виду деятельности' листа 'Форма 1.4.1'.
Версия 1.0.1
1. Исправление отображения листа 'Форма 1.6' при отсутствии у организации инвестиционной программы.
</t>
  </si>
  <si>
    <t>Размер файла обновления: 345600 байт</t>
  </si>
  <si>
    <t>Подготовка к обновлению...</t>
  </si>
  <si>
    <t>Сохранение файла резервной копии: C:\Users\admin\Desktop\11.BKP.xlsb</t>
  </si>
  <si>
    <t>Резервная копия создана: C:\Users\admin\Desktop\11.BKP.xlsb</t>
  </si>
  <si>
    <t>Создание книги для установки обновлений...</t>
  </si>
  <si>
    <t>Файл обновления загружен: C:\Users\admin\Desktop\UPDATE.FAS.JKH.OPEN.INFO.BALANCE.GVS.TO.1.0.3.57.xls</t>
  </si>
  <si>
    <t>Обновление завершилось удачно! Шаблон FAS.JKH.OPEN.INFO.BALANCE.GVS(v1.0.2).xlsb сохранен под именем 'FAS.JKH.OPEN.INFO.BALANCE.GVS(v1.0.3).xlsb'</t>
  </si>
  <si>
    <t>Нет доступных обновлений для отчёта с кодом FAS.JKH.OPEN.INFO.BALANCE.GVS!</t>
  </si>
  <si>
    <t>22.03.2021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</si>
  <si>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</si>
  <si>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</si>
  <si>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</si>
  <si>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</si>
  <si>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</si>
  <si>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</si>
  <si>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</si>
  <si>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</si>
  <si>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</si>
  <si>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</si>
  <si>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</si>
  <si>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</si>
  <si>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</si>
  <si>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2645</t>
  </si>
  <si>
    <t>28792615</t>
  </si>
  <si>
    <t>АО "СУЭНКО"</t>
  </si>
  <si>
    <t>7205011944</t>
  </si>
  <si>
    <t>720301001</t>
  </si>
  <si>
    <t>30919929</t>
  </si>
  <si>
    <t>АО "УСТЭК"</t>
  </si>
  <si>
    <t>7203420973</t>
  </si>
  <si>
    <t>01-06-2017 00:00:00</t>
  </si>
  <si>
    <t>26800381</t>
  </si>
  <si>
    <t>АО "Уральская теплосетевая компания"</t>
  </si>
  <si>
    <t>7203203418</t>
  </si>
  <si>
    <t>26360390</t>
  </si>
  <si>
    <t>АСУСОН ТО "Ялуторовский психоневрологический интернат"</t>
  </si>
  <si>
    <t>7207000070</t>
  </si>
  <si>
    <t>720701001</t>
  </si>
  <si>
    <t>26360450</t>
  </si>
  <si>
    <t>АУ СОН ТО и ДПО  «Региональный центр активного долголетия, геронтологии и реабилитации»</t>
  </si>
  <si>
    <t>7224037151</t>
  </si>
  <si>
    <t>19-10-2009 00:00:00</t>
  </si>
  <si>
    <t>26375285</t>
  </si>
  <si>
    <t>Армизонское УМПЖКХ</t>
  </si>
  <si>
    <t>7209005331</t>
  </si>
  <si>
    <t>722001001</t>
  </si>
  <si>
    <t>26433355</t>
  </si>
  <si>
    <t>Каскаринское МУП ЖКХ</t>
  </si>
  <si>
    <t>7224011989</t>
  </si>
  <si>
    <t>722401001</t>
  </si>
  <si>
    <t>26375361</t>
  </si>
  <si>
    <t>МП "Демьянское КП"</t>
  </si>
  <si>
    <t>7225004624</t>
  </si>
  <si>
    <t>720601001</t>
  </si>
  <si>
    <t>26375310</t>
  </si>
  <si>
    <t>МП "Заводоуковское ЖКХ"</t>
  </si>
  <si>
    <t>7215009599</t>
  </si>
  <si>
    <t>26433646</t>
  </si>
  <si>
    <t>МУЖЭП с.Онохино</t>
  </si>
  <si>
    <t>7224031897</t>
  </si>
  <si>
    <t>26360377</t>
  </si>
  <si>
    <t>МУП "Ишимские тепловые сети"</t>
  </si>
  <si>
    <t>7205010517</t>
  </si>
  <si>
    <t>720501001</t>
  </si>
  <si>
    <t>26375273</t>
  </si>
  <si>
    <t>МУП "Коммунальщик"</t>
  </si>
  <si>
    <t>7205011359</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</si>
  <si>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</si>
  <si>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</si>
  <si>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</si>
  <si>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</si>
  <si>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</si>
  <si>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</si>
  <si>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26375350</t>
  </si>
  <si>
    <t>ООО "МУП Московское ЖКХ"</t>
  </si>
  <si>
    <t>7224030300</t>
  </si>
  <si>
    <t>27356445</t>
  </si>
  <si>
    <t>ООО "Тавда-Уют"</t>
  </si>
  <si>
    <t>7224048202</t>
  </si>
  <si>
    <t>20-07-2010 00:00:00</t>
  </si>
  <si>
    <t>26375283</t>
  </si>
  <si>
    <t>ООО "Теплосервис с. Абатское"</t>
  </si>
  <si>
    <t>7208003980</t>
  </si>
  <si>
    <t>30438563</t>
  </si>
  <si>
    <t>ООО "Технолог"</t>
  </si>
  <si>
    <t>7203315954</t>
  </si>
  <si>
    <t>26381312</t>
  </si>
  <si>
    <t>ООО "Тюмень Водоканал"</t>
  </si>
  <si>
    <t>7204095194</t>
  </si>
  <si>
    <t>28796899</t>
  </si>
  <si>
    <t>ООО "УК "АРОМАШЕВОГАЗСЕРВИС"</t>
  </si>
  <si>
    <t>7220005590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</si>
  <si>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</si>
  <si>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</si>
  <si>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</si>
  <si>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</si>
  <si>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</si>
  <si>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</si>
  <si>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</si>
  <si>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</si>
  <si>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</si>
  <si>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</si>
  <si>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</si>
  <si>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</si>
  <si>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</si>
  <si>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</si>
  <si>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</si>
  <si>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27580677</t>
  </si>
  <si>
    <t>Тюменское УМН АО "Транснефть-Сибирь"</t>
  </si>
  <si>
    <t>7201000726</t>
  </si>
  <si>
    <t>720302001</t>
  </si>
  <si>
    <t>30903763</t>
  </si>
  <si>
    <t>ФГБУ "ЦЖКУ" МИНОБОРОНЫ РОССИИ</t>
  </si>
  <si>
    <t>7729314745</t>
  </si>
  <si>
    <t>770101001</t>
  </si>
  <si>
    <t>30914574</t>
  </si>
  <si>
    <t>Филиал ФГБУ "ЦЖКУ" МИНОБОРОНЫ РОССИИ (по ЦВО)</t>
  </si>
  <si>
    <t>667043001</t>
  </si>
  <si>
    <t>№</t>
  </si>
  <si>
    <t>HOT_VS</t>
  </si>
  <si>
    <t>24.03.2021</t>
  </si>
  <si>
    <t>625007, г. Тюмень, ул. 30 лет Победы, д. 31</t>
  </si>
  <si>
    <t>Максимов Андрей Анатольевич</t>
  </si>
  <si>
    <t>Цыгир Елена Сергеевна</t>
  </si>
  <si>
    <t>ведущий экономист</t>
  </si>
  <si>
    <t>(3452) 520 454</t>
  </si>
  <si>
    <t>e.cygir@rosvodokanal.ru</t>
  </si>
  <si>
    <t>24.03.2021 17:20:18</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</si>
  <si>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</si>
  <si>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</si>
  <si>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</si>
  <si>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</si>
  <si>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</si>
  <si>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</si>
  <si>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</si>
  <si>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</si>
  <si>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</si>
  <si>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</si>
  <si>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</si>
  <si>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</si>
  <si>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</si>
  <si>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</si>
  <si>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</si>
  <si>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</si>
  <si>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</si>
  <si>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</si>
  <si>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</si>
  <si>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</si>
  <si>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</si>
  <si>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</si>
  <si>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</si>
  <si>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</si>
  <si>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</si>
  <si>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</si>
  <si>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</si>
  <si>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</si>
  <si>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</si>
  <si>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</si>
  <si>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</si>
  <si>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</si>
  <si>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</si>
  <si>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</si>
  <si>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</si>
  <si>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</si>
  <si>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</si>
  <si>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</si>
  <si>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</si>
  <si>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</si>
  <si>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</si>
  <si>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</si>
  <si>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</si>
  <si>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</si>
  <si>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</si>
  <si>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</si>
  <si>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</si>
  <si>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</si>
  <si>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</si>
  <si>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</si>
  <si>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</si>
  <si>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</si>
  <si>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</si>
  <si>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</si>
  <si>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</si>
  <si>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</si>
  <si>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</si>
  <si>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</si>
  <si>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</si>
  <si>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</si>
  <si>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</si>
  <si>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</si>
  <si>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</si>
  <si>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</si>
  <si>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</si>
  <si>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</si>
  <si>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</si>
  <si>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</si>
  <si>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</si>
  <si>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</si>
  <si>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</si>
  <si>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</si>
  <si>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</si>
  <si>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</si>
  <si>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</si>
  <si>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</si>
  <si>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</si>
  <si>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</si>
  <si>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</si>
  <si>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</si>
  <si>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</si>
  <si>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</si>
  <si>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</si>
  <si>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</si>
  <si>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</si>
  <si>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</si>
  <si>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</si>
  <si>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</si>
  <si>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</si>
  <si>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</si>
  <si>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</si>
  <si>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</si>
  <si>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</si>
  <si>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</si>
  <si>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</si>
  <si>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</si>
  <si>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</si>
  <si>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</si>
  <si>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</si>
  <si>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</si>
  <si>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</si>
  <si>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</si>
  <si>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</si>
  <si>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</si>
  <si>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</si>
  <si>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</si>
  <si>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</si>
  <si>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</si>
  <si>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</si>
  <si>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</si>
  <si>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</si>
  <si>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</si>
  <si>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</si>
  <si>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</si>
  <si>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</si>
  <si>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</si>
  <si>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</si>
  <si>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</si>
  <si>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</si>
  <si>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</si>
  <si>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</si>
  <si>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</si>
  <si>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</si>
  <si>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</si>
  <si>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</si>
  <si>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</si>
  <si>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</si>
  <si>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</si>
  <si>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</si>
  <si>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</si>
  <si>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</si>
  <si>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</si>
  <si>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</si>
  <si>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</si>
  <si>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</si>
  <si>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</si>
  <si>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</si>
  <si>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</si>
  <si>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</si>
  <si>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</si>
  <si>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</si>
  <si>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</si>
  <si>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</si>
  <si>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</si>
  <si>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</si>
  <si>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</si>
  <si>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</si>
  <si>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</si>
  <si>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</si>
  <si>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</si>
  <si>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</si>
  <si>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</si>
  <si>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</si>
  <si>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</si>
  <si>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</si>
  <si>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</si>
  <si>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</si>
  <si>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</si>
  <si>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</si>
  <si>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</si>
  <si>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</si>
  <si>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</si>
  <si>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</si>
  <si>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</si>
  <si>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</si>
  <si>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</si>
  <si>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</si>
  <si>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</si>
  <si>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</si>
  <si>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</si>
  <si>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</si>
  <si>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</si>
  <si>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</si>
  <si>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</si>
  <si>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</si>
  <si>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</si>
  <si>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</si>
  <si>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</si>
  <si>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</si>
  <si>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</si>
  <si>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</si>
  <si>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</si>
  <si>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</si>
  <si>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</si>
  <si>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</si>
  <si>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</si>
  <si>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</si>
  <si>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</si>
  <si>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</si>
  <si>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</si>
  <si>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</si>
  <si>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</si>
  <si>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</si>
  <si>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</si>
  <si>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</si>
  <si>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</si>
  <si>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</si>
  <si>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</si>
  <si>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</si>
  <si>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</si>
  <si>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</si>
  <si>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</si>
  <si>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</si>
  <si>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</si>
  <si>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</si>
  <si>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</si>
  <si>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</si>
  <si>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</si>
  <si>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</si>
  <si>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</si>
  <si>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</si>
  <si>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</si>
  <si>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</si>
  <si>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</si>
  <si>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</si>
  <si>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</si>
  <si>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</si>
  <si>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</si>
  <si>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</si>
  <si>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</si>
  <si>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</si>
  <si>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</si>
  <si>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</si>
  <si>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</si>
  <si>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</si>
  <si>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</si>
  <si>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</si>
  <si>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</si>
  <si>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</si>
  <si>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</si>
  <si>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</si>
  <si>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</si>
  <si>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</si>
  <si>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</si>
  <si>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</si>
  <si>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</si>
  <si>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</si>
  <si>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</si>
  <si>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</si>
  <si>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</si>
  <si>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</si>
  <si>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</si>
  <si>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</si>
  <si>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</si>
  <si>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</si>
  <si>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</si>
  <si>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</si>
  <si>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</si>
  <si>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</si>
  <si>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</si>
  <si>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</si>
  <si>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</si>
  <si>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</si>
  <si>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</si>
  <si>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</si>
  <si>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</si>
  <si>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</si>
  <si>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</si>
  <si>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</si>
  <si>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</si>
  <si>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</si>
  <si>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</si>
  <si>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</si>
  <si>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</si>
  <si>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</si>
  <si>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</si>
  <si>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</si>
  <si>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</si>
  <si>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</si>
  <si>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</si>
  <si>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</si>
  <si>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</si>
  <si>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</si>
  <si>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</si>
  <si>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</si>
  <si>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</si>
  <si>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</si>
  <si>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</si>
  <si>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</si>
  <si>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</si>
  <si>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</si>
  <si>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</si>
  <si>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</si>
  <si>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</si>
  <si>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</si>
  <si>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</si>
  <si>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</si>
  <si>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</si>
  <si>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</si>
  <si>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</si>
  <si>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</si>
  <si>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</si>
  <si>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</si>
  <si>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</si>
  <si>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</si>
  <si>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</si>
  <si>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</si>
  <si>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</si>
  <si>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</si>
  <si>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</si>
  <si>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</si>
  <si>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</si>
  <si>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</si>
  <si>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</si>
  <si>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</si>
  <si>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</si>
  <si>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</si>
  <si>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</si>
  <si>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</si>
  <si>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</si>
  <si>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</si>
  <si>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</si>
  <si>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</si>
  <si>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</si>
  <si>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</si>
  <si>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</si>
  <si>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</si>
  <si>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</si>
  <si>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</si>
  <si>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</si>
  <si>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</si>
  <si>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</si>
  <si>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</si>
  <si>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</si>
  <si>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</si>
  <si>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</si>
  <si>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</si>
  <si>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</si>
  <si>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</si>
  <si>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</si>
  <si>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</si>
  <si>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</si>
  <si>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</si>
  <si>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</si>
  <si>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</si>
  <si>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</si>
  <si>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</si>
  <si>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</si>
  <si>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</si>
  <si>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</si>
  <si>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</si>
  <si>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</si>
  <si>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</si>
  <si>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</si>
  <si>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</si>
  <si>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</si>
  <si>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</si>
  <si>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</si>
  <si>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</si>
  <si>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</si>
  <si>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</si>
  <si>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</si>
  <si>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</si>
  <si>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</si>
  <si>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</si>
  <si>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</si>
  <si>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</si>
  <si>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</si>
  <si>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</si>
  <si>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</si>
  <si>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</si>
  <si>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</si>
  <si>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</si>
  <si>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</si>
  <si>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</si>
  <si>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</si>
  <si>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</si>
  <si>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</si>
  <si>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</si>
  <si>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</si>
  <si>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</si>
  <si>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</si>
  <si>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</si>
  <si>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</si>
  <si>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</si>
  <si>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</si>
  <si>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</si>
  <si>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</si>
  <si>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</si>
  <si>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</si>
  <si>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</si>
  <si>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</si>
  <si>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</si>
  <si>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</si>
  <si>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</si>
  <si>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</si>
  <si>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</si>
  <si>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</si>
  <si>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</si>
  <si>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</si>
  <si>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</si>
  <si>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</si>
  <si>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</si>
  <si>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</si>
  <si>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</si>
  <si>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</si>
  <si>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</si>
  <si>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</si>
  <si>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</si>
  <si>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</si>
  <si>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</si>
  <si>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</si>
  <si>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</si>
  <si>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</si>
  <si>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</si>
  <si>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</si>
  <si>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</si>
  <si>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</si>
  <si>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</si>
  <si>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Винзилинское</t>
  </si>
  <si>
    <t>71644416</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</si>
  <si>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</si>
  <si>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</si>
  <si>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</si>
  <si>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</si>
  <si>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</si>
  <si>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</si>
  <si>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</si>
  <si>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</si>
  <si>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</si>
  <si>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</si>
  <si>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</si>
  <si>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</si>
  <si>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</si>
  <si>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</si>
  <si>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</si>
  <si>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</si>
  <si>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</si>
  <si>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</si>
  <si>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Новотарманское</t>
  </si>
  <si>
    <t>71644456</t>
  </si>
  <si>
    <t>Онохинское</t>
  </si>
  <si>
    <t>71644458</t>
  </si>
  <si>
    <t>Переваловское</t>
  </si>
  <si>
    <t>71644460</t>
  </si>
  <si>
    <t>Салаирское</t>
  </si>
  <si>
    <t>71644470</t>
  </si>
  <si>
    <t>Успенское</t>
  </si>
  <si>
    <t>71644475</t>
  </si>
  <si>
    <t>Червишевское</t>
  </si>
  <si>
    <t>71644480</t>
  </si>
  <si>
    <t>Чикчинское</t>
  </si>
  <si>
    <t>71644485</t>
  </si>
  <si>
    <t>поселок Боровский</t>
  </si>
  <si>
    <t>71644412</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</si>
  <si>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</si>
  <si>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</si>
  <si>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</si>
  <si>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</si>
  <si>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</si>
  <si>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</si>
  <si>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</si>
  <si>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</si>
  <si>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</si>
  <si>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</si>
  <si>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</si>
  <si>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</si>
  <si>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</si>
  <si>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</si>
  <si>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</si>
  <si>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</si>
  <si>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</si>
  <si>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</si>
  <si>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</si>
  <si>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</si>
  <si>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</si>
  <si>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</si>
  <si>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</si>
  <si>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</si>
  <si>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</si>
  <si>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</si>
  <si>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</si>
  <si>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</si>
  <si>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</si>
  <si>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</si>
  <si>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</si>
  <si>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</si>
  <si>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</si>
  <si>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</si>
  <si>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</si>
  <si>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</si>
  <si>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</si>
  <si>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</si>
  <si>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</si>
  <si>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</si>
  <si>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</si>
  <si>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</si>
  <si>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</si>
  <si>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</si>
  <si>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</si>
  <si>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</si>
  <si>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</si>
  <si>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</si>
  <si>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</si>
  <si>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</si>
  <si>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</si>
  <si>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</si>
  <si>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</si>
  <si>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</si>
  <si>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</si>
  <si>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</si>
  <si>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</si>
  <si>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</si>
  <si>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</si>
  <si>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</si>
  <si>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</si>
  <si>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</si>
  <si>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</si>
  <si>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</si>
  <si>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</si>
  <si>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</si>
  <si>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</si>
  <si>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</si>
  <si>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</si>
  <si>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</si>
  <si>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</si>
  <si>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</si>
  <si>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</si>
  <si>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</si>
  <si>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</si>
  <si>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</si>
  <si>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</si>
  <si>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</si>
  <si>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</si>
  <si>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</si>
  <si>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</si>
  <si>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</si>
  <si>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</si>
  <si>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</si>
  <si>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</si>
  <si>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</si>
  <si>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</si>
  <si>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</si>
  <si>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</si>
  <si>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</si>
  <si>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</si>
  <si>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</si>
  <si>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</si>
  <si>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</si>
  <si>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</si>
  <si>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</si>
  <si>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</si>
  <si>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</si>
  <si>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</si>
  <si>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</si>
  <si>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</si>
  <si>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</si>
  <si>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</si>
  <si>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</si>
  <si>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</si>
  <si>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</si>
  <si>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</si>
  <si>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</si>
  <si>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</si>
  <si>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</si>
  <si>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</si>
  <si>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</si>
  <si>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</si>
  <si>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</si>
  <si>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</si>
  <si>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</si>
  <si>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</si>
  <si>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</si>
  <si>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</si>
  <si>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</si>
  <si>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</si>
  <si>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</si>
  <si>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</si>
  <si>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</si>
  <si>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</si>
  <si>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</si>
  <si>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</si>
  <si>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</si>
  <si>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</si>
  <si>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</si>
  <si>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</si>
  <si>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</si>
  <si>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</si>
  <si>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</si>
  <si>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</si>
  <si>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</si>
  <si>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</si>
  <si>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</si>
  <si>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</si>
  <si>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</si>
  <si>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</si>
  <si>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</si>
  <si>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</si>
  <si>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</si>
  <si>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</si>
  <si>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</si>
  <si>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Нижнетавдинский муниципальный район, Нижнетавдинский муниципальный район (71632000);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</si>
  <si>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</si>
  <si>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</si>
  <si>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Нижнетавдинский муниципальный район (71632000)</t>
  </si>
  <si>
    <t>О</t>
  </si>
  <si>
    <t>3.16.1</t>
  </si>
  <si>
    <t>Реагенты</t>
  </si>
  <si>
    <t>3.16.2</t>
  </si>
  <si>
    <t>3.16.3</t>
  </si>
  <si>
    <t>3.16.4</t>
  </si>
  <si>
    <t>3.16.5</t>
  </si>
  <si>
    <t>3.16.6</t>
  </si>
  <si>
    <t>Горюче-смазочные материалы</t>
  </si>
  <si>
    <t>Материалы и малоценные основные средства</t>
  </si>
  <si>
    <t>Административные расходы,Сбытовые расходы( с учетом восстановления РСД), Расходы на покупку воды, Расходы на транспортировку воды,Расходы по регулируемому виду деятельности, не учитываемые в составе тарифа</t>
  </si>
  <si>
    <t>3.16.7</t>
  </si>
  <si>
    <t>3.16.8</t>
  </si>
  <si>
    <t>3.16.9</t>
  </si>
  <si>
    <t>Расходы на теплоноситель (газ)</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</si>
  <si>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</si>
  <si>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</si>
  <si>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</si>
  <si>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</si>
  <si>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3.16.10</t>
  </si>
  <si>
    <t>Расходы на тепловую энергию</t>
  </si>
  <si>
    <t>https://portal.eias.ru/Portal/DownloadPage.aspx?type=12&amp;guid=5ce855d0-13e6-4eed-ac23-387bb3d212a6</t>
  </si>
  <si>
    <t>https://portal.eias.ru/Portal/DownloadPage.aspx?type=12&amp;guid=a1dd1719-2fd6-4917-bc2c-115f85aadd86</t>
  </si>
  <si>
    <t>https://portal.eias.ru/Portal/DownloadPage.aspx?type=12&amp;guid=746bc65d-0f9a-41f8-b5fb-d48c46d39518</t>
  </si>
  <si>
    <t>Форма 1.4.1: п. 3.16.3 Материалы и малоценные основные средства = 0,00093 тыс. руб</t>
  </si>
  <si>
    <t>Форма 1.4.1 в п. 3 указаны в том числе управленческие расходы и прочие расходы (счета БУ 90.02, 90.08, 91)</t>
  </si>
  <si>
    <t>Налог на прибыль по данным раздельного учета 22,98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</si>
</sst>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8"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
      <sz val="12"/>
      <color rgb="FF1F497D"/>
      <name val="Calibri"/>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95">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6" fillId="0" borderId="5" xfId="51" applyNumberFormat="1" applyFont="1" applyFill="1" applyBorder="1" applyAlignment="1" applyProtection="1">
      <alignment horizontal="center"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53" fillId="0" borderId="0" xfId="53" applyNumberFormat="1" applyFont="1" applyFill="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 fontId="6" fillId="0" borderId="12" xfId="53" applyNumberFormat="1" applyFont="1" applyFill="1" applyBorder="1" applyAlignment="1" applyProtection="1">
      <alignment horizontal="center" vertical="center" wrapText="1"/>
    </xf>
    <xf numFmtId="4" fontId="6" fillId="0" borderId="61" xfId="53" applyNumberFormat="1" applyFont="1" applyFill="1" applyBorder="1" applyAlignment="1" applyProtection="1">
      <alignment horizontal="center" vertical="center" wrapText="1"/>
    </xf>
    <xf numFmtId="4" fontId="6" fillId="9" borderId="15" xfId="53" applyNumberFormat="1" applyFont="1" applyFill="1" applyBorder="1" applyAlignment="1" applyProtection="1">
      <alignment horizontal="right" vertical="center" wrapText="1"/>
      <protection locked="0"/>
    </xf>
    <xf numFmtId="4" fontId="6" fillId="9" borderId="60" xfId="53" applyNumberFormat="1" applyFont="1" applyFill="1" applyBorder="1" applyAlignment="1" applyProtection="1">
      <alignment horizontal="right" vertical="center" wrapText="1"/>
      <protection locked="0"/>
    </xf>
    <xf numFmtId="0" fontId="6" fillId="0" borderId="26" xfId="53" applyFont="1" applyFill="1" applyBorder="1" applyAlignment="1" applyProtection="1">
      <alignment vertical="center" wrapText="1"/>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49" fontId="6" fillId="9" borderId="5" xfId="53" applyNumberFormat="1" applyFont="1" applyFill="1" applyBorder="1" applyAlignment="1" applyProtection="1">
      <alignment horizontal="center" vertical="center" wrapText="1"/>
      <protection locked="0"/>
    </xf>
    <xf numFmtId="22" fontId="6" fillId="0" borderId="0" xfId="47" applyNumberFormat="1" applyFont="1" applyAlignment="1" applyProtection="1">
      <alignment horizontal="left" vertical="center" wrapText="1"/>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0" fillId="0" borderId="5" xfId="0" applyNumberFormat="1" applyFill="1" applyBorder="1" applyAlignment="1">
      <alignment horizontal="center" vertical="center"/>
    </xf>
    <xf numFmtId="14" fontId="47" fillId="0" borderId="5" xfId="51"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32" fillId="0" borderId="0" xfId="53" applyNumberFormat="1" applyFont="1" applyFill="1" applyBorder="1" applyAlignment="1" applyProtection="1">
      <alignment horizontal="center" vertical="top" wrapText="1"/>
    </xf>
    <xf numFmtId="49" fontId="32" fillId="0" borderId="0" xfId="0" applyFont="1" applyFill="1" applyAlignment="1" applyProtection="1">
      <alignment horizontal="center" vertical="top" wrapText="1"/>
    </xf>
    <xf numFmtId="49" fontId="51" fillId="9" borderId="5" xfId="27" applyNumberFormat="1" applyFont="1" applyFill="1" applyBorder="1" applyAlignment="1" applyProtection="1">
      <alignment horizontal="left" vertical="center" wrapText="1"/>
      <protection locked="0"/>
    </xf>
    <xf numFmtId="49" fontId="97" fillId="0" borderId="0" xfId="0" applyFont="1" applyAlignment="1">
      <alignment vertical="center"/>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51"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0" fontId="6" fillId="0" borderId="31" xfId="50" applyFont="1" applyFill="1" applyBorder="1" applyAlignment="1" applyProtection="1">
      <alignment horizontal="left" vertical="center" wrapText="1" indent="1"/>
    </xf>
    <xf numFmtId="14" fontId="6" fillId="7" borderId="5"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0" borderId="5" xfId="53" applyFont="1" applyFill="1" applyBorder="1" applyAlignment="1" applyProtection="1">
      <alignment horizontal="center" vertical="center"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0" fontId="0" fillId="0" borderId="14" xfId="115" applyNumberFormat="1" applyFont="1" applyFill="1" applyBorder="1" applyAlignment="1" applyProtection="1">
      <alignment horizontal="left" vertical="center" wrapText="1"/>
    </xf>
    <xf numFmtId="0" fontId="57" fillId="0" borderId="0" xfId="53" applyFont="1" applyFill="1" applyAlignment="1" applyProtection="1">
      <alignment horizontal="center" vertical="center" wrapText="1"/>
    </xf>
    <xf numFmtId="0" fontId="6" fillId="0" borderId="22" xfId="53" applyFont="1" applyFill="1" applyBorder="1" applyAlignment="1" applyProtection="1">
      <alignment horizontal="left"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2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2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2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2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2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2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2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2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2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2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2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2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2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2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2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2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2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2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2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200-0000B30F07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200-0000B40F07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xmlns=""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xmlns="" id="{00000000-0008-0000-02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2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xmlns=""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xmlns=""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2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a:extLst>
            <a:ext uri="{FF2B5EF4-FFF2-40B4-BE49-F238E27FC236}">
              <a16:creationId xmlns:a16="http://schemas.microsoft.com/office/drawing/2014/main" xmlns="" id="{00000000-0008-0000-0400-000021140700}"/>
            </a:ext>
          </a:extLst>
        </xdr:cNvPr>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4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4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a:extLst>
            <a:ext uri="{FF2B5EF4-FFF2-40B4-BE49-F238E27FC236}">
              <a16:creationId xmlns:a16="http://schemas.microsoft.com/office/drawing/2014/main" xmlns="" id="{00000000-0008-0000-04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4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4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4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4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4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4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4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4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4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5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5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a:extLst>
            <a:ext uri="{FF2B5EF4-FFF2-40B4-BE49-F238E27FC236}">
              <a16:creationId xmlns:a16="http://schemas.microsoft.com/office/drawing/2014/main" xmlns="" id="{00000000-0008-0000-0500-000009000000}"/>
            </a:ext>
          </a:extLst>
        </xdr:cNvPr>
        <xdr:cNvGrpSpPr/>
      </xdr:nvGrpSpPr>
      <xdr:grpSpPr>
        <a:xfrm>
          <a:off x="247650" y="409576"/>
          <a:ext cx="10676058" cy="427891"/>
          <a:chOff x="304799" y="752476"/>
          <a:chExt cx="10685583" cy="446941"/>
        </a:xfrm>
      </xdr:grpSpPr>
      <xdr:pic>
        <xdr:nvPicPr>
          <xdr:cNvPr id="10" name="Рисунок 1">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a:extLst>
              <a:ext uri="{FF2B5EF4-FFF2-40B4-BE49-F238E27FC236}">
                <a16:creationId xmlns:a16="http://schemas.microsoft.com/office/drawing/2014/main" xmlns="" id="{00000000-0008-0000-0500-00000C000000}"/>
              </a:ext>
            </a:extLst>
          </xdr:cNvPr>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горячего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6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6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6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6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6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6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6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a:extLst>
            <a:ext uri="{FF2B5EF4-FFF2-40B4-BE49-F238E27FC236}">
              <a16:creationId xmlns:a16="http://schemas.microsoft.com/office/drawing/2014/main" xmlns="" id="{00000000-0008-0000-0600-000002000000}"/>
            </a:ext>
          </a:extLst>
        </xdr:cNvPr>
        <xdr:cNvGrpSpPr/>
      </xdr:nvGrpSpPr>
      <xdr:grpSpPr>
        <a:xfrm>
          <a:off x="257175" y="809625"/>
          <a:ext cx="13134975" cy="523875"/>
          <a:chOff x="257175" y="742951"/>
          <a:chExt cx="13134975" cy="523874"/>
        </a:xfrm>
      </xdr:grpSpPr>
      <xdr:pic>
        <xdr:nvPicPr>
          <xdr:cNvPr id="27" name="Рисунок 8">
            <a:extLst>
              <a:ext uri="{FF2B5EF4-FFF2-40B4-BE49-F238E27FC236}">
                <a16:creationId xmlns:a16="http://schemas.microsoft.com/office/drawing/2014/main" xmlns="" id="{00000000-0008-0000-0600-00001B000000}"/>
              </a:ext>
            </a:extLst>
          </xdr:cNvPr>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a:extLst>
              <a:ext uri="{FF2B5EF4-FFF2-40B4-BE49-F238E27FC236}">
                <a16:creationId xmlns:a16="http://schemas.microsoft.com/office/drawing/2014/main" xmlns="" id="{00000000-0008-0000-0600-00001C000000}"/>
              </a:ext>
            </a:extLst>
          </xdr:cNvPr>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горячего водоснабжения для каждой системы</a:t>
            </a:r>
            <a:r>
              <a:rPr lang="ru-RU" sz="9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горячего в</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горячего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a:extLst>
            <a:ext uri="{FF2B5EF4-FFF2-40B4-BE49-F238E27FC236}">
              <a16:creationId xmlns:a16="http://schemas.microsoft.com/office/drawing/2014/main" xmlns="" id="{00000000-0008-0000-0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a:extLst>
            <a:ext uri="{FF2B5EF4-FFF2-40B4-BE49-F238E27FC236}">
              <a16:creationId xmlns:a16="http://schemas.microsoft.com/office/drawing/2014/main" xmlns=""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 name="shCalendar" hidden="1">
          <a:extLst>
            <a:ext uri="{FF2B5EF4-FFF2-40B4-BE49-F238E27FC236}">
              <a16:creationId xmlns:a16="http://schemas.microsoft.com/office/drawing/2014/main" xmlns="" id="{00000000-0008-0000-0B00-000002000000}"/>
            </a:ext>
          </a:extLst>
        </xdr:cNvPr>
        <xdr:cNvGrpSpPr>
          <a:grpSpLocks/>
        </xdr:cNvGrpSpPr>
      </xdr:nvGrpSpPr>
      <xdr:grpSpPr bwMode="auto">
        <a:xfrm>
          <a:off x="6972300" y="3305175"/>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B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B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a:extLst>
            <a:ext uri="{FF2B5EF4-FFF2-40B4-BE49-F238E27FC236}">
              <a16:creationId xmlns:a16="http://schemas.microsoft.com/office/drawing/2014/main" xmlns=""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a:extLst>
            <a:ext uri="{FF2B5EF4-FFF2-40B4-BE49-F238E27FC236}">
              <a16:creationId xmlns:a16="http://schemas.microsoft.com/office/drawing/2014/main" xmlns="" id="{00000000-0008-0000-0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C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C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C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D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D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D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D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a:extLst>
            <a:ext uri="{FF2B5EF4-FFF2-40B4-BE49-F238E27FC236}">
              <a16:creationId xmlns:a16="http://schemas.microsoft.com/office/drawing/2014/main" xmlns="" id="{00000000-0008-0000-1700-000002000000}"/>
            </a:ext>
          </a:extLst>
        </xdr:cNvPr>
        <xdr:cNvGrpSpPr>
          <a:grpSpLocks/>
        </xdr:cNvGrpSpPr>
      </xdr:nvGrpSpPr>
      <xdr:grpSpPr bwMode="auto">
        <a:xfrm>
          <a:off x="151095075" y="0"/>
          <a:ext cx="190500" cy="190500"/>
          <a:chOff x="13896191" y="1813753"/>
          <a:chExt cx="211023" cy="178845"/>
        </a:xfrm>
      </xdr:grpSpPr>
      <xdr:sp macro="" textlink="">
        <xdr:nvSpPr>
          <xdr:cNvPr id="3" name="shCalendar_bck" hidden="1">
            <a:extLst>
              <a:ext uri="{FF2B5EF4-FFF2-40B4-BE49-F238E27FC236}">
                <a16:creationId xmlns:a16="http://schemas.microsoft.com/office/drawing/2014/main" xmlns="" id="{00000000-0008-0000-17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xmlns="" id="{00000000-0008-0000-17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a:extLst>
            <a:ext uri="{FF2B5EF4-FFF2-40B4-BE49-F238E27FC236}">
              <a16:creationId xmlns:a16="http://schemas.microsoft.com/office/drawing/2014/main" xmlns="" id="{00000000-0008-0000-1900-000002000000}"/>
            </a:ext>
          </a:extLst>
        </xdr:cNvPr>
        <xdr:cNvGrpSpPr>
          <a:grpSpLocks/>
        </xdr:cNvGrpSpPr>
      </xdr:nvGrpSpPr>
      <xdr:grpSpPr bwMode="auto">
        <a:xfrm>
          <a:off x="4972050" y="0"/>
          <a:ext cx="190500" cy="57150"/>
          <a:chOff x="13896191" y="1813753"/>
          <a:chExt cx="211023" cy="178845"/>
        </a:xfrm>
      </xdr:grpSpPr>
      <xdr:sp macro="" textlink="">
        <xdr:nvSpPr>
          <xdr:cNvPr id="3" name="shCalendar_bck" hidden="1">
            <a:extLst>
              <a:ext uri="{FF2B5EF4-FFF2-40B4-BE49-F238E27FC236}">
                <a16:creationId xmlns:a16="http://schemas.microsoft.com/office/drawing/2014/main" xmlns="" id="{00000000-0008-0000-1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xmlns="" id="{00000000-0008-0000-1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F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F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F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64;&#1087;&#1072;&#1075;&#1080;&#1085;&#1072;\&#1086;&#1090;&#1095;&#1077;&#1090;&#1085;&#1086;&#1089;&#1090;&#1100;\&#1089;&#1090;&#1072;&#1085;&#1076;&#1072;&#1088;&#1090;&#1099;%20&#1088;&#1072;&#1089;&#1082;&#1088;&#1099;&#1090;&#1080;&#1103;%20&#1080;&#1085;&#1092;&#1086;\2020\4.%20&#1092;&#1072;&#1082;&#1090;%202020\1.%20&#1088;&#1072;&#1073;&#1086;&#1095;&#1072;&#1103;\&#1088;&#1072;&#1073;&#1086;&#109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88;&#1093;&#1080;&#1074;/_&#1060;&#1044;-&#1086;&#1090;&#1076;&#1077;&#1083;%20&#1090;&#1072;&#1088;&#1080;&#1092;&#1086;&#1086;&#1073;&#1088;&#1072;&#1079;&#1086;&#1074;&#1072;&#1085;&#1080;&#1103;/&#1056;&#1072;&#1073;&#1086;&#1095;&#1072;&#1103;/&#1056;&#1040;&#1057;&#1050;&#1056;&#1067;&#1058;&#1048;&#1045;%20&#1048;&#1053;&#1060;&#1054;%20&#1060;&#1040;&#1050;&#1058;/2020/6.%20&#1080;&#1085;&#1092;&#1086;%20&#1086;&#1090;%20&#1086;&#1090;&#1076;&#1077;&#1083;&#1086;&#1074;/2.%20&#1057;&#1088;&#1077;&#1076;&#1085;&#1103;&#1103;%20&#1095;&#1080;&#1089;&#1083;&#1077;&#1085;&#1085;&#1086;&#1089;&#1090;&#1100;%20&#1076;&#1083;&#1103;%20&#1088;&#1072;&#1089;&#1082;&#1088;&#1099;&#1090;&#1080;&#1103;%20&#1080;&#1085;&#1092;&#1086;&#1088;&#1084;&#1072;&#1094;&#1080;&#1080;%20&#1079;&#1072;%202020%20&#1075;&#1086;&#10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0;&#1088;&#1093;&#1080;&#1074;/_&#1060;&#1044;-&#1086;&#1090;&#1076;&#1077;&#1083;%20&#1090;&#1072;&#1088;&#1080;&#1092;&#1086;&#1086;&#1073;&#1088;&#1072;&#1079;&#1086;&#1074;&#1072;&#1085;&#1080;&#1103;/&#1056;&#1072;&#1073;&#1086;&#1095;&#1072;&#1103;/&#1056;&#1040;&#1057;&#1050;&#1056;&#1067;&#1058;&#1048;&#1045;%20&#1048;&#1053;&#1060;&#1054;%20&#1060;&#1040;&#1050;&#1058;/2020/6.%20&#1080;&#1085;&#1092;&#1086;%20&#1086;&#1090;%20&#1086;&#1090;&#1076;&#1077;&#1083;&#1086;&#1074;/4.2.%20&#1048;&#1079;&#1084;&#1077;&#1085;&#1077;&#1085;&#1080;&#1077;%20&#1089;&#1090;&#1086;&#1080;&#1084;&#1086;&#1089;&#1090;&#1080;%20&#1086;&#1089;&#1085;&#1086;&#1074;&#1085;&#1099;&#1093;%20&#1092;&#1086;&#1085;&#1076;&#1086;&#107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4.3.1 т-эн"/>
      <sheetName val="Форма 2.7.1 ВС"/>
      <sheetName val="Форма 1.4.1 ГВС"/>
      <sheetName val="Форма 3.5.1 ВО"/>
      <sheetName val="ОФР"/>
      <sheetName val="Сводэл 12мес.2020год (сч91)корр"/>
      <sheetName val="Прил.1 -отчет РУ ВиВ ТМР"/>
      <sheetName val="Прил.1 - ВиВ Тюмень для раскрыт"/>
    </sheetNames>
    <sheetDataSet>
      <sheetData sheetId="0"/>
      <sheetData sheetId="1"/>
      <sheetData sheetId="2">
        <row r="17">
          <cell r="G17">
            <v>458.08825000000002</v>
          </cell>
        </row>
        <row r="19">
          <cell r="G19">
            <v>0</v>
          </cell>
        </row>
        <row r="23">
          <cell r="G23">
            <v>29.80997</v>
          </cell>
        </row>
        <row r="24">
          <cell r="G24">
            <v>2.4588999999999999</v>
          </cell>
        </row>
        <row r="25">
          <cell r="G25">
            <v>12.123294969295214</v>
          </cell>
        </row>
        <row r="26">
          <cell r="G26">
            <v>17.663290000000003</v>
          </cell>
        </row>
        <row r="27">
          <cell r="G27">
            <v>5.0693200000000003</v>
          </cell>
        </row>
        <row r="28">
          <cell r="G28">
            <v>10.716339999999999</v>
          </cell>
        </row>
        <row r="29">
          <cell r="G29">
            <v>2.93615</v>
          </cell>
        </row>
        <row r="30">
          <cell r="G30">
            <v>26.311230000000002</v>
          </cell>
        </row>
        <row r="31">
          <cell r="G31">
            <v>9.1310000000000002E-2</v>
          </cell>
        </row>
        <row r="32">
          <cell r="G32">
            <v>137.50275999999997</v>
          </cell>
        </row>
        <row r="35">
          <cell r="G35">
            <v>4.3847500000000004</v>
          </cell>
        </row>
        <row r="43">
          <cell r="G43">
            <v>2.8294099999999998</v>
          </cell>
        </row>
        <row r="44">
          <cell r="G44">
            <v>0.52927999999999997</v>
          </cell>
        </row>
        <row r="45">
          <cell r="G45">
            <v>9.3000000000000005E-4</v>
          </cell>
        </row>
        <row r="46">
          <cell r="G46">
            <v>8.8309300000000004</v>
          </cell>
        </row>
        <row r="47">
          <cell r="G47">
            <v>0.19936999999999999</v>
          </cell>
        </row>
        <row r="48">
          <cell r="G48">
            <v>173.25733</v>
          </cell>
        </row>
        <row r="49">
          <cell r="G49">
            <v>6.1065299999999993</v>
          </cell>
        </row>
        <row r="50">
          <cell r="G50">
            <v>2.0109999999999999E-2</v>
          </cell>
        </row>
        <row r="51">
          <cell r="G51">
            <v>0.15788000000000002</v>
          </cell>
        </row>
        <row r="52">
          <cell r="G52">
            <v>0.10071999999999998</v>
          </cell>
        </row>
        <row r="56">
          <cell r="G56">
            <v>15.237680000000001</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Распредел. (2019)"/>
      <sheetName val="Для распеделения 2020"/>
      <sheetName val="Распредел. (2020) Тюмень"/>
      <sheetName val="Распредел. (2020) ТМР"/>
      <sheetName val="Прил.1 -отчет РУ ВиВ ТМР"/>
      <sheetName val="Книга1"/>
      <sheetName val="Прил.1 -отчет РУт-эн для раскр."/>
      <sheetName val="Прил.1 - тариф. см. ВиВ Тюмень"/>
    </sheetNames>
    <sheetDataSet>
      <sheetData sheetId="0"/>
      <sheetData sheetId="1"/>
      <sheetData sheetId="2"/>
      <sheetData sheetId="3">
        <row r="6">
          <cell r="C6">
            <v>197.07</v>
          </cell>
        </row>
        <row r="14">
          <cell r="C14">
            <v>0.01</v>
          </cell>
        </row>
      </sheetData>
      <sheetData sheetId="4">
        <row r="6">
          <cell r="C6">
            <v>44.38</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зменение стоимости осн. фондов"/>
    </sheetNames>
    <sheetDataSet>
      <sheetData sheetId="0">
        <row r="8">
          <cell r="D8">
            <v>637091.64099999995</v>
          </cell>
          <cell r="N8">
            <v>0</v>
          </cell>
        </row>
        <row r="9">
          <cell r="N9">
            <v>0</v>
          </cell>
        </row>
        <row r="10">
          <cell r="N10">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4" t="str">
        <f>"Код отчёта: " &amp; GetCode()</f>
        <v>Код отчёта: FAS.JKH.OPEN.INFO.BALANCE.GVS</v>
      </c>
      <c r="C2" s="644"/>
      <c r="D2" s="644"/>
      <c r="E2" s="644"/>
      <c r="F2" s="644"/>
      <c r="G2" s="644"/>
      <c r="V2" s="125"/>
    </row>
    <row r="3" spans="1:27" ht="18" customHeight="1" x14ac:dyDescent="0.15">
      <c r="B3" s="645" t="str">
        <f>"Версия " &amp; GetVersion()</f>
        <v>Версия 1.0.3</v>
      </c>
      <c r="C3" s="645"/>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4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C5" s="647"/>
      <c r="D5" s="647"/>
      <c r="E5" s="647"/>
      <c r="F5" s="647"/>
      <c r="G5" s="647"/>
      <c r="H5" s="647"/>
      <c r="I5" s="647"/>
      <c r="J5" s="647"/>
      <c r="K5" s="647"/>
      <c r="L5" s="647"/>
      <c r="M5" s="647"/>
      <c r="N5" s="647"/>
      <c r="O5" s="647"/>
      <c r="P5" s="647"/>
      <c r="Q5" s="647"/>
      <c r="R5" s="647"/>
      <c r="S5" s="647"/>
      <c r="T5" s="647"/>
      <c r="U5" s="647"/>
      <c r="V5" s="647"/>
      <c r="W5" s="647"/>
      <c r="X5" s="647"/>
      <c r="Y5" s="648"/>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40" t="s">
        <v>216</v>
      </c>
      <c r="F7" s="640"/>
      <c r="G7" s="640"/>
      <c r="H7" s="640"/>
      <c r="I7" s="640"/>
      <c r="J7" s="640"/>
      <c r="K7" s="640"/>
      <c r="L7" s="640"/>
      <c r="M7" s="640"/>
      <c r="N7" s="640"/>
      <c r="O7" s="640"/>
      <c r="P7" s="640"/>
      <c r="Q7" s="640"/>
      <c r="R7" s="640"/>
      <c r="S7" s="640"/>
      <c r="T7" s="640"/>
      <c r="U7" s="640"/>
      <c r="V7" s="640"/>
      <c r="W7" s="640"/>
      <c r="X7" s="640"/>
      <c r="Y7" s="129"/>
    </row>
    <row r="8" spans="1:27" ht="15" customHeight="1" x14ac:dyDescent="0.2">
      <c r="A8" s="125"/>
      <c r="B8" s="138"/>
      <c r="C8" s="139"/>
      <c r="D8" s="140"/>
      <c r="E8" s="640"/>
      <c r="F8" s="640"/>
      <c r="G8" s="640"/>
      <c r="H8" s="640"/>
      <c r="I8" s="640"/>
      <c r="J8" s="640"/>
      <c r="K8" s="640"/>
      <c r="L8" s="640"/>
      <c r="M8" s="640"/>
      <c r="N8" s="640"/>
      <c r="O8" s="640"/>
      <c r="P8" s="640"/>
      <c r="Q8" s="640"/>
      <c r="R8" s="640"/>
      <c r="S8" s="640"/>
      <c r="T8" s="640"/>
      <c r="U8" s="640"/>
      <c r="V8" s="640"/>
      <c r="W8" s="640"/>
      <c r="X8" s="640"/>
      <c r="Y8" s="129"/>
    </row>
    <row r="9" spans="1:27" ht="15" customHeight="1" x14ac:dyDescent="0.2">
      <c r="A9" s="125"/>
      <c r="B9" s="138"/>
      <c r="C9" s="139"/>
      <c r="D9" s="140"/>
      <c r="E9" s="640"/>
      <c r="F9" s="640"/>
      <c r="G9" s="640"/>
      <c r="H9" s="640"/>
      <c r="I9" s="640"/>
      <c r="J9" s="640"/>
      <c r="K9" s="640"/>
      <c r="L9" s="640"/>
      <c r="M9" s="640"/>
      <c r="N9" s="640"/>
      <c r="O9" s="640"/>
      <c r="P9" s="640"/>
      <c r="Q9" s="640"/>
      <c r="R9" s="640"/>
      <c r="S9" s="640"/>
      <c r="T9" s="640"/>
      <c r="U9" s="640"/>
      <c r="V9" s="640"/>
      <c r="W9" s="640"/>
      <c r="X9" s="640"/>
      <c r="Y9" s="129"/>
    </row>
    <row r="10" spans="1:27" ht="10.5" customHeight="1" x14ac:dyDescent="0.2">
      <c r="A10" s="125"/>
      <c r="B10" s="138"/>
      <c r="C10" s="139"/>
      <c r="D10" s="140"/>
      <c r="E10" s="640"/>
      <c r="F10" s="640"/>
      <c r="G10" s="640"/>
      <c r="H10" s="640"/>
      <c r="I10" s="640"/>
      <c r="J10" s="640"/>
      <c r="K10" s="640"/>
      <c r="L10" s="640"/>
      <c r="M10" s="640"/>
      <c r="N10" s="640"/>
      <c r="O10" s="640"/>
      <c r="P10" s="640"/>
      <c r="Q10" s="640"/>
      <c r="R10" s="640"/>
      <c r="S10" s="640"/>
      <c r="T10" s="640"/>
      <c r="U10" s="640"/>
      <c r="V10" s="640"/>
      <c r="W10" s="640"/>
      <c r="X10" s="640"/>
      <c r="Y10" s="129"/>
    </row>
    <row r="11" spans="1:27" ht="27" customHeight="1" x14ac:dyDescent="0.2">
      <c r="A11" s="125"/>
      <c r="B11" s="138"/>
      <c r="C11" s="139"/>
      <c r="D11" s="140"/>
      <c r="E11" s="640"/>
      <c r="F11" s="640"/>
      <c r="G11" s="640"/>
      <c r="H11" s="640"/>
      <c r="I11" s="640"/>
      <c r="J11" s="640"/>
      <c r="K11" s="640"/>
      <c r="L11" s="640"/>
      <c r="M11" s="640"/>
      <c r="N11" s="640"/>
      <c r="O11" s="640"/>
      <c r="P11" s="640"/>
      <c r="Q11" s="640"/>
      <c r="R11" s="640"/>
      <c r="S11" s="640"/>
      <c r="T11" s="640"/>
      <c r="U11" s="640"/>
      <c r="V11" s="640"/>
      <c r="W11" s="640"/>
      <c r="X11" s="640"/>
      <c r="Y11" s="129"/>
    </row>
    <row r="12" spans="1:27" ht="12" customHeight="1" x14ac:dyDescent="0.2">
      <c r="A12" s="125"/>
      <c r="B12" s="138"/>
      <c r="C12" s="139"/>
      <c r="D12" s="140"/>
      <c r="E12" s="640"/>
      <c r="F12" s="640"/>
      <c r="G12" s="640"/>
      <c r="H12" s="640"/>
      <c r="I12" s="640"/>
      <c r="J12" s="640"/>
      <c r="K12" s="640"/>
      <c r="L12" s="640"/>
      <c r="M12" s="640"/>
      <c r="N12" s="640"/>
      <c r="O12" s="640"/>
      <c r="P12" s="640"/>
      <c r="Q12" s="640"/>
      <c r="R12" s="640"/>
      <c r="S12" s="640"/>
      <c r="T12" s="640"/>
      <c r="U12" s="640"/>
      <c r="V12" s="640"/>
      <c r="W12" s="640"/>
      <c r="X12" s="640"/>
      <c r="Y12" s="129"/>
    </row>
    <row r="13" spans="1:27" ht="38.25" customHeight="1" x14ac:dyDescent="0.2">
      <c r="A13" s="125"/>
      <c r="B13" s="138"/>
      <c r="C13" s="139"/>
      <c r="D13" s="140"/>
      <c r="E13" s="640"/>
      <c r="F13" s="640"/>
      <c r="G13" s="640"/>
      <c r="H13" s="640"/>
      <c r="I13" s="640"/>
      <c r="J13" s="640"/>
      <c r="K13" s="640"/>
      <c r="L13" s="640"/>
      <c r="M13" s="640"/>
      <c r="N13" s="640"/>
      <c r="O13" s="640"/>
      <c r="P13" s="640"/>
      <c r="Q13" s="640"/>
      <c r="R13" s="640"/>
      <c r="S13" s="640"/>
      <c r="T13" s="640"/>
      <c r="U13" s="640"/>
      <c r="V13" s="640"/>
      <c r="W13" s="640"/>
      <c r="X13" s="640"/>
      <c r="Y13" s="130"/>
    </row>
    <row r="14" spans="1:27" ht="15" customHeight="1" x14ac:dyDescent="0.2">
      <c r="A14" s="125"/>
      <c r="B14" s="138"/>
      <c r="C14" s="139"/>
      <c r="D14" s="140"/>
      <c r="E14" s="640"/>
      <c r="F14" s="640"/>
      <c r="G14" s="640"/>
      <c r="H14" s="640"/>
      <c r="I14" s="640"/>
      <c r="J14" s="640"/>
      <c r="K14" s="640"/>
      <c r="L14" s="640"/>
      <c r="M14" s="640"/>
      <c r="N14" s="640"/>
      <c r="O14" s="640"/>
      <c r="P14" s="640"/>
      <c r="Q14" s="640"/>
      <c r="R14" s="640"/>
      <c r="S14" s="640"/>
      <c r="T14" s="640"/>
      <c r="U14" s="640"/>
      <c r="V14" s="640"/>
      <c r="W14" s="640"/>
      <c r="X14" s="640"/>
      <c r="Y14" s="129"/>
    </row>
    <row r="15" spans="1:27" ht="15" x14ac:dyDescent="0.2">
      <c r="A15" s="125"/>
      <c r="B15" s="138"/>
      <c r="C15" s="139"/>
      <c r="D15" s="140"/>
      <c r="E15" s="640"/>
      <c r="F15" s="640"/>
      <c r="G15" s="640"/>
      <c r="H15" s="640"/>
      <c r="I15" s="640"/>
      <c r="J15" s="640"/>
      <c r="K15" s="640"/>
      <c r="L15" s="640"/>
      <c r="M15" s="640"/>
      <c r="N15" s="640"/>
      <c r="O15" s="640"/>
      <c r="P15" s="640"/>
      <c r="Q15" s="640"/>
      <c r="R15" s="640"/>
      <c r="S15" s="640"/>
      <c r="T15" s="640"/>
      <c r="U15" s="640"/>
      <c r="V15" s="640"/>
      <c r="W15" s="640"/>
      <c r="X15" s="640"/>
      <c r="Y15" s="129"/>
    </row>
    <row r="16" spans="1:27" ht="15" x14ac:dyDescent="0.2">
      <c r="A16" s="125"/>
      <c r="B16" s="138"/>
      <c r="C16" s="139"/>
      <c r="D16" s="140"/>
      <c r="E16" s="640"/>
      <c r="F16" s="640"/>
      <c r="G16" s="640"/>
      <c r="H16" s="640"/>
      <c r="I16" s="640"/>
      <c r="J16" s="640"/>
      <c r="K16" s="640"/>
      <c r="L16" s="640"/>
      <c r="M16" s="640"/>
      <c r="N16" s="640"/>
      <c r="O16" s="640"/>
      <c r="P16" s="640"/>
      <c r="Q16" s="640"/>
      <c r="R16" s="640"/>
      <c r="S16" s="640"/>
      <c r="T16" s="640"/>
      <c r="U16" s="640"/>
      <c r="V16" s="640"/>
      <c r="W16" s="640"/>
      <c r="X16" s="640"/>
      <c r="Y16" s="129"/>
    </row>
    <row r="17" spans="1:25" ht="15" customHeight="1" x14ac:dyDescent="0.2">
      <c r="A17" s="125"/>
      <c r="B17" s="138"/>
      <c r="C17" s="139"/>
      <c r="D17" s="140"/>
      <c r="E17" s="640"/>
      <c r="F17" s="640"/>
      <c r="G17" s="640"/>
      <c r="H17" s="640"/>
      <c r="I17" s="640"/>
      <c r="J17" s="640"/>
      <c r="K17" s="640"/>
      <c r="L17" s="640"/>
      <c r="M17" s="640"/>
      <c r="N17" s="640"/>
      <c r="O17" s="640"/>
      <c r="P17" s="640"/>
      <c r="Q17" s="640"/>
      <c r="R17" s="640"/>
      <c r="S17" s="640"/>
      <c r="T17" s="640"/>
      <c r="U17" s="640"/>
      <c r="V17" s="640"/>
      <c r="W17" s="640"/>
      <c r="X17" s="640"/>
      <c r="Y17" s="129"/>
    </row>
    <row r="18" spans="1:25" ht="15" x14ac:dyDescent="0.2">
      <c r="A18" s="125"/>
      <c r="B18" s="138"/>
      <c r="C18" s="139"/>
      <c r="D18" s="140"/>
      <c r="E18" s="640"/>
      <c r="F18" s="640"/>
      <c r="G18" s="640"/>
      <c r="H18" s="640"/>
      <c r="I18" s="640"/>
      <c r="J18" s="640"/>
      <c r="K18" s="640"/>
      <c r="L18" s="640"/>
      <c r="M18" s="640"/>
      <c r="N18" s="640"/>
      <c r="O18" s="640"/>
      <c r="P18" s="640"/>
      <c r="Q18" s="640"/>
      <c r="R18" s="640"/>
      <c r="S18" s="640"/>
      <c r="T18" s="640"/>
      <c r="U18" s="640"/>
      <c r="V18" s="640"/>
      <c r="W18" s="640"/>
      <c r="X18" s="640"/>
      <c r="Y18" s="129"/>
    </row>
    <row r="19" spans="1:25" ht="23.45" customHeight="1" x14ac:dyDescent="0.15">
      <c r="A19" s="125"/>
      <c r="B19" s="138"/>
      <c r="C19" s="139"/>
      <c r="D19" s="141"/>
      <c r="E19" s="640"/>
      <c r="F19" s="640"/>
      <c r="G19" s="640"/>
      <c r="H19" s="640"/>
      <c r="I19" s="640"/>
      <c r="J19" s="640"/>
      <c r="K19" s="640"/>
      <c r="L19" s="640"/>
      <c r="M19" s="640"/>
      <c r="N19" s="640"/>
      <c r="O19" s="640"/>
      <c r="P19" s="640"/>
      <c r="Q19" s="640"/>
      <c r="R19" s="640"/>
      <c r="S19" s="640"/>
      <c r="T19" s="640"/>
      <c r="U19" s="640"/>
      <c r="V19" s="640"/>
      <c r="W19" s="640"/>
      <c r="X19" s="640"/>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2" t="s">
        <v>70</v>
      </c>
      <c r="G21" s="643"/>
      <c r="H21" s="643"/>
      <c r="I21" s="643"/>
      <c r="J21" s="643"/>
      <c r="K21" s="643"/>
      <c r="L21" s="643"/>
      <c r="M21" s="643"/>
      <c r="N21" s="140"/>
      <c r="O21" s="152" t="s">
        <v>66</v>
      </c>
      <c r="P21" s="649" t="s">
        <v>67</v>
      </c>
      <c r="Q21" s="650"/>
      <c r="R21" s="650"/>
      <c r="S21" s="650"/>
      <c r="T21" s="650"/>
      <c r="U21" s="650"/>
      <c r="V21" s="650"/>
      <c r="W21" s="650"/>
      <c r="X21" s="650"/>
      <c r="Y21" s="129"/>
    </row>
    <row r="22" spans="1:25" ht="14.25" hidden="1" customHeight="1" x14ac:dyDescent="0.2">
      <c r="A22" s="125"/>
      <c r="B22" s="138"/>
      <c r="C22" s="139"/>
      <c r="D22" s="143"/>
      <c r="E22" s="151" t="s">
        <v>66</v>
      </c>
      <c r="F22" s="642" t="s">
        <v>69</v>
      </c>
      <c r="G22" s="643"/>
      <c r="H22" s="643"/>
      <c r="I22" s="643"/>
      <c r="J22" s="643"/>
      <c r="K22" s="643"/>
      <c r="L22" s="643"/>
      <c r="M22" s="643"/>
      <c r="N22" s="140"/>
      <c r="O22" s="153" t="s">
        <v>66</v>
      </c>
      <c r="P22" s="649" t="s">
        <v>217</v>
      </c>
      <c r="Q22" s="650"/>
      <c r="R22" s="650"/>
      <c r="S22" s="650"/>
      <c r="T22" s="650"/>
      <c r="U22" s="650"/>
      <c r="V22" s="650"/>
      <c r="W22" s="650"/>
      <c r="X22" s="650"/>
      <c r="Y22" s="129"/>
    </row>
    <row r="23" spans="1:25" ht="27" hidden="1" customHeight="1" x14ac:dyDescent="0.2">
      <c r="A23" s="125"/>
      <c r="B23" s="138"/>
      <c r="C23" s="139"/>
      <c r="D23" s="143"/>
      <c r="E23" s="140"/>
      <c r="F23" s="140"/>
      <c r="G23" s="140"/>
      <c r="H23" s="140"/>
      <c r="I23" s="140"/>
      <c r="J23" s="140"/>
      <c r="K23" s="140"/>
      <c r="L23" s="140"/>
      <c r="M23" s="140"/>
      <c r="N23" s="140"/>
      <c r="O23" s="140"/>
      <c r="P23" s="641"/>
      <c r="Q23" s="641"/>
      <c r="R23" s="641"/>
      <c r="S23" s="641"/>
      <c r="T23" s="641"/>
      <c r="U23" s="641"/>
      <c r="V23" s="641"/>
      <c r="W23" s="641"/>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40" t="s">
        <v>127</v>
      </c>
      <c r="F35" s="640"/>
      <c r="G35" s="640"/>
      <c r="H35" s="640"/>
      <c r="I35" s="640"/>
      <c r="J35" s="640"/>
      <c r="K35" s="640"/>
      <c r="L35" s="640"/>
      <c r="M35" s="640"/>
      <c r="N35" s="640"/>
      <c r="O35" s="640"/>
      <c r="P35" s="640"/>
      <c r="Q35" s="640"/>
      <c r="R35" s="640"/>
      <c r="S35" s="640"/>
      <c r="T35" s="640"/>
      <c r="U35" s="640"/>
      <c r="V35" s="640"/>
      <c r="W35" s="640"/>
      <c r="X35" s="640"/>
      <c r="Y35" s="129"/>
    </row>
    <row r="36" spans="1:25" ht="38.25" hidden="1" customHeight="1" x14ac:dyDescent="0.2">
      <c r="A36" s="125"/>
      <c r="B36" s="138"/>
      <c r="C36" s="139"/>
      <c r="D36" s="143"/>
      <c r="E36" s="640"/>
      <c r="F36" s="640"/>
      <c r="G36" s="640"/>
      <c r="H36" s="640"/>
      <c r="I36" s="640"/>
      <c r="J36" s="640"/>
      <c r="K36" s="640"/>
      <c r="L36" s="640"/>
      <c r="M36" s="640"/>
      <c r="N36" s="640"/>
      <c r="O36" s="640"/>
      <c r="P36" s="640"/>
      <c r="Q36" s="640"/>
      <c r="R36" s="640"/>
      <c r="S36" s="640"/>
      <c r="T36" s="640"/>
      <c r="U36" s="640"/>
      <c r="V36" s="640"/>
      <c r="W36" s="640"/>
      <c r="X36" s="640"/>
      <c r="Y36" s="129"/>
    </row>
    <row r="37" spans="1:25" ht="9.75" hidden="1" customHeight="1" x14ac:dyDescent="0.2">
      <c r="A37" s="125"/>
      <c r="B37" s="138"/>
      <c r="C37" s="139"/>
      <c r="D37" s="143"/>
      <c r="E37" s="640"/>
      <c r="F37" s="640"/>
      <c r="G37" s="640"/>
      <c r="H37" s="640"/>
      <c r="I37" s="640"/>
      <c r="J37" s="640"/>
      <c r="K37" s="640"/>
      <c r="L37" s="640"/>
      <c r="M37" s="640"/>
      <c r="N37" s="640"/>
      <c r="O37" s="640"/>
      <c r="P37" s="640"/>
      <c r="Q37" s="640"/>
      <c r="R37" s="640"/>
      <c r="S37" s="640"/>
      <c r="T37" s="640"/>
      <c r="U37" s="640"/>
      <c r="V37" s="640"/>
      <c r="W37" s="640"/>
      <c r="X37" s="640"/>
      <c r="Y37" s="129"/>
    </row>
    <row r="38" spans="1:25" ht="51" hidden="1" customHeight="1" x14ac:dyDescent="0.2">
      <c r="A38" s="125"/>
      <c r="B38" s="138"/>
      <c r="C38" s="139"/>
      <c r="D38" s="143"/>
      <c r="E38" s="640"/>
      <c r="F38" s="640"/>
      <c r="G38" s="640"/>
      <c r="H38" s="640"/>
      <c r="I38" s="640"/>
      <c r="J38" s="640"/>
      <c r="K38" s="640"/>
      <c r="L38" s="640"/>
      <c r="M38" s="640"/>
      <c r="N38" s="640"/>
      <c r="O38" s="640"/>
      <c r="P38" s="640"/>
      <c r="Q38" s="640"/>
      <c r="R38" s="640"/>
      <c r="S38" s="640"/>
      <c r="T38" s="640"/>
      <c r="U38" s="640"/>
      <c r="V38" s="640"/>
      <c r="W38" s="640"/>
      <c r="X38" s="640"/>
      <c r="Y38" s="129"/>
    </row>
    <row r="39" spans="1:25" ht="15" hidden="1" customHeight="1" x14ac:dyDescent="0.2">
      <c r="A39" s="125"/>
      <c r="B39" s="138"/>
      <c r="C39" s="139"/>
      <c r="D39" s="143"/>
      <c r="E39" s="640"/>
      <c r="F39" s="640"/>
      <c r="G39" s="640"/>
      <c r="H39" s="640"/>
      <c r="I39" s="640"/>
      <c r="J39" s="640"/>
      <c r="K39" s="640"/>
      <c r="L39" s="640"/>
      <c r="M39" s="640"/>
      <c r="N39" s="640"/>
      <c r="O39" s="640"/>
      <c r="P39" s="640"/>
      <c r="Q39" s="640"/>
      <c r="R39" s="640"/>
      <c r="S39" s="640"/>
      <c r="T39" s="640"/>
      <c r="U39" s="640"/>
      <c r="V39" s="640"/>
      <c r="W39" s="640"/>
      <c r="X39" s="640"/>
      <c r="Y39" s="129"/>
    </row>
    <row r="40" spans="1:25" ht="12" hidden="1" customHeight="1" x14ac:dyDescent="0.2">
      <c r="A40" s="125"/>
      <c r="B40" s="138"/>
      <c r="C40" s="139"/>
      <c r="D40" s="143"/>
      <c r="E40" s="651"/>
      <c r="F40" s="651"/>
      <c r="G40" s="651"/>
      <c r="H40" s="651"/>
      <c r="I40" s="651"/>
      <c r="J40" s="651"/>
      <c r="K40" s="651"/>
      <c r="L40" s="651"/>
      <c r="M40" s="651"/>
      <c r="N40" s="651"/>
      <c r="O40" s="651"/>
      <c r="P40" s="651"/>
      <c r="Q40" s="651"/>
      <c r="R40" s="651"/>
      <c r="S40" s="651"/>
      <c r="T40" s="651"/>
      <c r="U40" s="651"/>
      <c r="V40" s="651"/>
      <c r="W40" s="651"/>
      <c r="X40" s="651"/>
      <c r="Y40" s="129"/>
    </row>
    <row r="41" spans="1:25" ht="15.95" hidden="1" customHeight="1" x14ac:dyDescent="0.2">
      <c r="A41" s="125"/>
      <c r="B41" s="138"/>
      <c r="C41" s="139"/>
      <c r="D41" s="143"/>
      <c r="E41" s="652"/>
      <c r="F41" s="652"/>
      <c r="G41" s="652"/>
      <c r="H41" s="652"/>
      <c r="I41" s="652"/>
      <c r="J41" s="652"/>
      <c r="K41" s="652"/>
      <c r="L41" s="652"/>
      <c r="M41" s="652"/>
      <c r="N41" s="652"/>
      <c r="O41" s="652"/>
      <c r="P41" s="652"/>
      <c r="Q41" s="652"/>
      <c r="R41" s="652"/>
      <c r="S41" s="652"/>
      <c r="T41" s="652"/>
      <c r="U41" s="652"/>
      <c r="V41" s="652"/>
      <c r="W41" s="652"/>
      <c r="X41" s="652"/>
      <c r="Y41" s="129"/>
    </row>
    <row r="42" spans="1:25" ht="15.95" hidden="1" customHeight="1" x14ac:dyDescent="0.2">
      <c r="A42" s="125"/>
      <c r="B42" s="138"/>
      <c r="C42" s="139"/>
      <c r="D42" s="143"/>
      <c r="E42" s="652"/>
      <c r="F42" s="652"/>
      <c r="G42" s="652"/>
      <c r="H42" s="652"/>
      <c r="I42" s="652"/>
      <c r="J42" s="652"/>
      <c r="K42" s="652"/>
      <c r="L42" s="652"/>
      <c r="M42" s="652"/>
      <c r="N42" s="652"/>
      <c r="O42" s="652"/>
      <c r="P42" s="652"/>
      <c r="Q42" s="652"/>
      <c r="R42" s="652"/>
      <c r="S42" s="652"/>
      <c r="T42" s="652"/>
      <c r="U42" s="652"/>
      <c r="V42" s="652"/>
      <c r="W42" s="652"/>
      <c r="X42" s="652"/>
      <c r="Y42" s="129"/>
    </row>
    <row r="43" spans="1:25" ht="15.95" hidden="1" customHeight="1" x14ac:dyDescent="0.2">
      <c r="A43" s="125"/>
      <c r="B43" s="138"/>
      <c r="C43" s="139"/>
      <c r="D43" s="143"/>
      <c r="E43" s="652"/>
      <c r="F43" s="652"/>
      <c r="G43" s="652"/>
      <c r="H43" s="652"/>
      <c r="I43" s="652"/>
      <c r="J43" s="652"/>
      <c r="K43" s="652"/>
      <c r="L43" s="652"/>
      <c r="M43" s="652"/>
      <c r="N43" s="652"/>
      <c r="O43" s="652"/>
      <c r="P43" s="652"/>
      <c r="Q43" s="652"/>
      <c r="R43" s="652"/>
      <c r="S43" s="652"/>
      <c r="T43" s="652"/>
      <c r="U43" s="652"/>
      <c r="V43" s="652"/>
      <c r="W43" s="652"/>
      <c r="X43" s="652"/>
      <c r="Y43" s="129"/>
    </row>
    <row r="44" spans="1:25" ht="15.95" hidden="1" customHeight="1" x14ac:dyDescent="0.15">
      <c r="A44" s="125"/>
      <c r="B44" s="138"/>
      <c r="C44" s="139"/>
      <c r="D44" s="141"/>
      <c r="E44" s="652"/>
      <c r="F44" s="652"/>
      <c r="G44" s="652"/>
      <c r="H44" s="652"/>
      <c r="I44" s="652"/>
      <c r="J44" s="652"/>
      <c r="K44" s="652"/>
      <c r="L44" s="652"/>
      <c r="M44" s="652"/>
      <c r="N44" s="652"/>
      <c r="O44" s="652"/>
      <c r="P44" s="652"/>
      <c r="Q44" s="652"/>
      <c r="R44" s="652"/>
      <c r="S44" s="652"/>
      <c r="T44" s="652"/>
      <c r="U44" s="652"/>
      <c r="V44" s="652"/>
      <c r="W44" s="652"/>
      <c r="X44" s="652"/>
      <c r="Y44" s="129"/>
    </row>
    <row r="45" spans="1:25" ht="18" hidden="1" customHeight="1" x14ac:dyDescent="0.15">
      <c r="A45" s="125"/>
      <c r="B45" s="138"/>
      <c r="C45" s="139"/>
      <c r="D45" s="141"/>
      <c r="E45" s="652"/>
      <c r="F45" s="652"/>
      <c r="G45" s="652"/>
      <c r="H45" s="652"/>
      <c r="I45" s="652"/>
      <c r="J45" s="652"/>
      <c r="K45" s="652"/>
      <c r="L45" s="652"/>
      <c r="M45" s="652"/>
      <c r="N45" s="652"/>
      <c r="O45" s="652"/>
      <c r="P45" s="652"/>
      <c r="Q45" s="652"/>
      <c r="R45" s="652"/>
      <c r="S45" s="652"/>
      <c r="T45" s="652"/>
      <c r="U45" s="652"/>
      <c r="V45" s="652"/>
      <c r="W45" s="652"/>
      <c r="X45" s="652"/>
      <c r="Y45" s="129"/>
    </row>
    <row r="46" spans="1:25" ht="24" hidden="1" customHeight="1" x14ac:dyDescent="0.2">
      <c r="A46" s="125"/>
      <c r="B46" s="138"/>
      <c r="C46" s="139"/>
      <c r="D46" s="143"/>
      <c r="E46" s="640" t="s">
        <v>65</v>
      </c>
      <c r="F46" s="640"/>
      <c r="G46" s="640"/>
      <c r="H46" s="640"/>
      <c r="I46" s="640"/>
      <c r="J46" s="640"/>
      <c r="K46" s="640"/>
      <c r="L46" s="640"/>
      <c r="M46" s="640"/>
      <c r="N46" s="640"/>
      <c r="O46" s="640"/>
      <c r="P46" s="640"/>
      <c r="Q46" s="640"/>
      <c r="R46" s="640"/>
      <c r="S46" s="640"/>
      <c r="T46" s="640"/>
      <c r="U46" s="640"/>
      <c r="V46" s="640"/>
      <c r="W46" s="640"/>
      <c r="X46" s="640"/>
      <c r="Y46" s="129"/>
    </row>
    <row r="47" spans="1:25" ht="37.5" hidden="1" customHeight="1" x14ac:dyDescent="0.2">
      <c r="A47" s="125"/>
      <c r="B47" s="138"/>
      <c r="C47" s="139"/>
      <c r="D47" s="143"/>
      <c r="E47" s="640"/>
      <c r="F47" s="640"/>
      <c r="G47" s="640"/>
      <c r="H47" s="640"/>
      <c r="I47" s="640"/>
      <c r="J47" s="640"/>
      <c r="K47" s="640"/>
      <c r="L47" s="640"/>
      <c r="M47" s="640"/>
      <c r="N47" s="640"/>
      <c r="O47" s="640"/>
      <c r="P47" s="640"/>
      <c r="Q47" s="640"/>
      <c r="R47" s="640"/>
      <c r="S47" s="640"/>
      <c r="T47" s="640"/>
      <c r="U47" s="640"/>
      <c r="V47" s="640"/>
      <c r="W47" s="640"/>
      <c r="X47" s="640"/>
      <c r="Y47" s="129"/>
    </row>
    <row r="48" spans="1:25" ht="24" hidden="1" customHeight="1" x14ac:dyDescent="0.2">
      <c r="A48" s="125"/>
      <c r="B48" s="138"/>
      <c r="C48" s="139"/>
      <c r="D48" s="143"/>
      <c r="E48" s="640"/>
      <c r="F48" s="640"/>
      <c r="G48" s="640"/>
      <c r="H48" s="640"/>
      <c r="I48" s="640"/>
      <c r="J48" s="640"/>
      <c r="K48" s="640"/>
      <c r="L48" s="640"/>
      <c r="M48" s="640"/>
      <c r="N48" s="640"/>
      <c r="O48" s="640"/>
      <c r="P48" s="640"/>
      <c r="Q48" s="640"/>
      <c r="R48" s="640"/>
      <c r="S48" s="640"/>
      <c r="T48" s="640"/>
      <c r="U48" s="640"/>
      <c r="V48" s="640"/>
      <c r="W48" s="640"/>
      <c r="X48" s="640"/>
      <c r="Y48" s="129"/>
    </row>
    <row r="49" spans="1:25" ht="51" hidden="1" customHeight="1" x14ac:dyDescent="0.2">
      <c r="A49" s="125"/>
      <c r="B49" s="138"/>
      <c r="C49" s="139"/>
      <c r="D49" s="143"/>
      <c r="E49" s="640"/>
      <c r="F49" s="640"/>
      <c r="G49" s="640"/>
      <c r="H49" s="640"/>
      <c r="I49" s="640"/>
      <c r="J49" s="640"/>
      <c r="K49" s="640"/>
      <c r="L49" s="640"/>
      <c r="M49" s="640"/>
      <c r="N49" s="640"/>
      <c r="O49" s="640"/>
      <c r="P49" s="640"/>
      <c r="Q49" s="640"/>
      <c r="R49" s="640"/>
      <c r="S49" s="640"/>
      <c r="T49" s="640"/>
      <c r="U49" s="640"/>
      <c r="V49" s="640"/>
      <c r="W49" s="640"/>
      <c r="X49" s="640"/>
      <c r="Y49" s="129"/>
    </row>
    <row r="50" spans="1:25" ht="12" hidden="1" customHeight="1" x14ac:dyDescent="0.2">
      <c r="A50" s="125"/>
      <c r="B50" s="138"/>
      <c r="C50" s="139"/>
      <c r="D50" s="143"/>
      <c r="E50" s="640"/>
      <c r="F50" s="640"/>
      <c r="G50" s="640"/>
      <c r="H50" s="640"/>
      <c r="I50" s="640"/>
      <c r="J50" s="640"/>
      <c r="K50" s="640"/>
      <c r="L50" s="640"/>
      <c r="M50" s="640"/>
      <c r="N50" s="640"/>
      <c r="O50" s="640"/>
      <c r="P50" s="640"/>
      <c r="Q50" s="640"/>
      <c r="R50" s="640"/>
      <c r="S50" s="640"/>
      <c r="T50" s="640"/>
      <c r="U50" s="640"/>
      <c r="V50" s="640"/>
      <c r="W50" s="640"/>
      <c r="X50" s="640"/>
      <c r="Y50" s="129"/>
    </row>
    <row r="51" spans="1:25" ht="12" hidden="1" customHeight="1" x14ac:dyDescent="0.2">
      <c r="A51" s="125"/>
      <c r="B51" s="138"/>
      <c r="C51" s="139"/>
      <c r="D51" s="143"/>
      <c r="E51" s="640"/>
      <c r="F51" s="640"/>
      <c r="G51" s="640"/>
      <c r="H51" s="640"/>
      <c r="I51" s="640"/>
      <c r="J51" s="640"/>
      <c r="K51" s="640"/>
      <c r="L51" s="640"/>
      <c r="M51" s="640"/>
      <c r="N51" s="640"/>
      <c r="O51" s="640"/>
      <c r="P51" s="640"/>
      <c r="Q51" s="640"/>
      <c r="R51" s="640"/>
      <c r="S51" s="640"/>
      <c r="T51" s="640"/>
      <c r="U51" s="640"/>
      <c r="V51" s="640"/>
      <c r="W51" s="640"/>
      <c r="X51" s="640"/>
      <c r="Y51" s="129"/>
    </row>
    <row r="52" spans="1:25" ht="12" hidden="1" customHeight="1" x14ac:dyDescent="0.2">
      <c r="A52" s="125"/>
      <c r="B52" s="138"/>
      <c r="C52" s="139"/>
      <c r="D52" s="143"/>
      <c r="E52" s="640"/>
      <c r="F52" s="640"/>
      <c r="G52" s="640"/>
      <c r="H52" s="640"/>
      <c r="I52" s="640"/>
      <c r="J52" s="640"/>
      <c r="K52" s="640"/>
      <c r="L52" s="640"/>
      <c r="M52" s="640"/>
      <c r="N52" s="640"/>
      <c r="O52" s="640"/>
      <c r="P52" s="640"/>
      <c r="Q52" s="640"/>
      <c r="R52" s="640"/>
      <c r="S52" s="640"/>
      <c r="T52" s="640"/>
      <c r="U52" s="640"/>
      <c r="V52" s="640"/>
      <c r="W52" s="640"/>
      <c r="X52" s="640"/>
      <c r="Y52" s="129"/>
    </row>
    <row r="53" spans="1:25" ht="12" hidden="1" customHeight="1" x14ac:dyDescent="0.2">
      <c r="A53" s="125"/>
      <c r="B53" s="138"/>
      <c r="C53" s="139"/>
      <c r="D53" s="143"/>
      <c r="E53" s="640"/>
      <c r="F53" s="640"/>
      <c r="G53" s="640"/>
      <c r="H53" s="640"/>
      <c r="I53" s="640"/>
      <c r="J53" s="640"/>
      <c r="K53" s="640"/>
      <c r="L53" s="640"/>
      <c r="M53" s="640"/>
      <c r="N53" s="640"/>
      <c r="O53" s="640"/>
      <c r="P53" s="640"/>
      <c r="Q53" s="640"/>
      <c r="R53" s="640"/>
      <c r="S53" s="640"/>
      <c r="T53" s="640"/>
      <c r="U53" s="640"/>
      <c r="V53" s="640"/>
      <c r="W53" s="640"/>
      <c r="X53" s="640"/>
      <c r="Y53" s="129"/>
    </row>
    <row r="54" spans="1:25" ht="12" hidden="1" customHeight="1" x14ac:dyDescent="0.2">
      <c r="A54" s="125"/>
      <c r="B54" s="138"/>
      <c r="C54" s="139"/>
      <c r="D54" s="143"/>
      <c r="E54" s="640"/>
      <c r="F54" s="640"/>
      <c r="G54" s="640"/>
      <c r="H54" s="640"/>
      <c r="I54" s="640"/>
      <c r="J54" s="640"/>
      <c r="K54" s="640"/>
      <c r="L54" s="640"/>
      <c r="M54" s="640"/>
      <c r="N54" s="640"/>
      <c r="O54" s="640"/>
      <c r="P54" s="640"/>
      <c r="Q54" s="640"/>
      <c r="R54" s="640"/>
      <c r="S54" s="640"/>
      <c r="T54" s="640"/>
      <c r="U54" s="640"/>
      <c r="V54" s="640"/>
      <c r="W54" s="640"/>
      <c r="X54" s="640"/>
      <c r="Y54" s="129"/>
    </row>
    <row r="55" spans="1:25" ht="12" hidden="1" customHeight="1" x14ac:dyDescent="0.2">
      <c r="A55" s="125"/>
      <c r="B55" s="138"/>
      <c r="C55" s="139"/>
      <c r="D55" s="143"/>
      <c r="E55" s="640"/>
      <c r="F55" s="640"/>
      <c r="G55" s="640"/>
      <c r="H55" s="640"/>
      <c r="I55" s="640"/>
      <c r="J55" s="640"/>
      <c r="K55" s="640"/>
      <c r="L55" s="640"/>
      <c r="M55" s="640"/>
      <c r="N55" s="640"/>
      <c r="O55" s="640"/>
      <c r="P55" s="640"/>
      <c r="Q55" s="640"/>
      <c r="R55" s="640"/>
      <c r="S55" s="640"/>
      <c r="T55" s="640"/>
      <c r="U55" s="640"/>
      <c r="V55" s="640"/>
      <c r="W55" s="640"/>
      <c r="X55" s="640"/>
      <c r="Y55" s="129"/>
    </row>
    <row r="56" spans="1:25" ht="12" hidden="1" customHeight="1" x14ac:dyDescent="0.15">
      <c r="A56" s="125"/>
      <c r="B56" s="138"/>
      <c r="C56" s="139"/>
      <c r="D56" s="141"/>
      <c r="E56" s="640"/>
      <c r="F56" s="640"/>
      <c r="G56" s="640"/>
      <c r="H56" s="640"/>
      <c r="I56" s="640"/>
      <c r="J56" s="640"/>
      <c r="K56" s="640"/>
      <c r="L56" s="640"/>
      <c r="M56" s="640"/>
      <c r="N56" s="640"/>
      <c r="O56" s="640"/>
      <c r="P56" s="640"/>
      <c r="Q56" s="640"/>
      <c r="R56" s="640"/>
      <c r="S56" s="640"/>
      <c r="T56" s="640"/>
      <c r="U56" s="640"/>
      <c r="V56" s="640"/>
      <c r="W56" s="640"/>
      <c r="X56" s="640"/>
      <c r="Y56" s="129"/>
    </row>
    <row r="57" spans="1:25" ht="11.1" hidden="1" customHeight="1" x14ac:dyDescent="0.15">
      <c r="A57" s="125"/>
      <c r="B57" s="138"/>
      <c r="C57" s="139"/>
      <c r="D57" s="141"/>
      <c r="E57" s="640"/>
      <c r="F57" s="640"/>
      <c r="G57" s="640"/>
      <c r="H57" s="640"/>
      <c r="I57" s="640"/>
      <c r="J57" s="640"/>
      <c r="K57" s="640"/>
      <c r="L57" s="640"/>
      <c r="M57" s="640"/>
      <c r="N57" s="640"/>
      <c r="O57" s="640"/>
      <c r="P57" s="640"/>
      <c r="Q57" s="640"/>
      <c r="R57" s="640"/>
      <c r="S57" s="640"/>
      <c r="T57" s="640"/>
      <c r="U57" s="640"/>
      <c r="V57" s="640"/>
      <c r="W57" s="640"/>
      <c r="X57" s="640"/>
      <c r="Y57" s="129"/>
    </row>
    <row r="58" spans="1:25" ht="15" hidden="1" customHeight="1" x14ac:dyDescent="0.2">
      <c r="A58" s="125"/>
      <c r="B58" s="138"/>
      <c r="C58" s="139"/>
      <c r="D58" s="143"/>
      <c r="E58" s="660" t="s">
        <v>218</v>
      </c>
      <c r="F58" s="660"/>
      <c r="G58" s="660"/>
      <c r="H58" s="660"/>
      <c r="I58" s="660"/>
      <c r="J58" s="660"/>
      <c r="K58" s="660"/>
      <c r="L58" s="660"/>
      <c r="M58" s="660"/>
      <c r="N58" s="660"/>
      <c r="O58" s="660"/>
      <c r="P58" s="660"/>
      <c r="Q58" s="660"/>
      <c r="R58" s="660"/>
      <c r="S58" s="660"/>
      <c r="T58" s="660"/>
      <c r="U58" s="660"/>
      <c r="V58" s="264"/>
      <c r="W58" s="264"/>
      <c r="X58" s="264"/>
      <c r="Y58" s="129"/>
    </row>
    <row r="59" spans="1:25" ht="15" hidden="1" customHeight="1" x14ac:dyDescent="0.2">
      <c r="A59" s="125"/>
      <c r="B59" s="138"/>
      <c r="C59" s="139"/>
      <c r="D59" s="143"/>
      <c r="E59" s="654"/>
      <c r="F59" s="654"/>
      <c r="G59" s="654"/>
      <c r="H59" s="655"/>
      <c r="I59" s="655"/>
      <c r="J59" s="655"/>
      <c r="K59" s="655"/>
      <c r="L59" s="655"/>
      <c r="M59" s="655"/>
      <c r="N59" s="655"/>
      <c r="O59" s="655"/>
      <c r="P59" s="655"/>
      <c r="Q59" s="655"/>
      <c r="R59" s="655"/>
      <c r="S59" s="655"/>
      <c r="T59" s="655"/>
      <c r="U59" s="655"/>
      <c r="V59" s="655"/>
      <c r="W59" s="655"/>
      <c r="X59" s="655"/>
      <c r="Y59" s="129"/>
    </row>
    <row r="60" spans="1:25" ht="15" hidden="1" customHeight="1" x14ac:dyDescent="0.2">
      <c r="A60" s="125"/>
      <c r="B60" s="138"/>
      <c r="C60" s="139"/>
      <c r="D60" s="143"/>
      <c r="E60" s="656"/>
      <c r="F60" s="657"/>
      <c r="G60" s="658"/>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61"/>
      <c r="I61" s="661"/>
      <c r="J61" s="661"/>
      <c r="K61" s="661"/>
      <c r="L61" s="661"/>
      <c r="M61" s="661"/>
      <c r="N61" s="661"/>
      <c r="O61" s="661"/>
      <c r="P61" s="661"/>
      <c r="Q61" s="661"/>
      <c r="R61" s="661"/>
      <c r="S61" s="661"/>
      <c r="T61" s="661"/>
      <c r="U61" s="661"/>
      <c r="V61" s="661"/>
      <c r="W61" s="661"/>
      <c r="X61" s="661"/>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60" t="s">
        <v>219</v>
      </c>
      <c r="F70" s="660"/>
      <c r="G70" s="660"/>
      <c r="H70" s="660"/>
      <c r="I70" s="660"/>
      <c r="J70" s="660"/>
      <c r="K70" s="660"/>
      <c r="L70" s="660"/>
      <c r="M70" s="660"/>
      <c r="N70" s="660"/>
      <c r="O70" s="660"/>
      <c r="P70" s="660"/>
      <c r="Q70" s="660"/>
      <c r="R70" s="660"/>
      <c r="S70" s="660"/>
      <c r="T70" s="660"/>
      <c r="U70" s="262"/>
      <c r="V70" s="262"/>
      <c r="W70" s="262"/>
      <c r="X70" s="262"/>
      <c r="Y70" s="129"/>
    </row>
    <row r="71" spans="1:25" ht="15" hidden="1" x14ac:dyDescent="0.2">
      <c r="A71" s="125"/>
      <c r="B71" s="138"/>
      <c r="C71" s="139"/>
      <c r="D71" s="143"/>
      <c r="E71" s="660" t="s">
        <v>220</v>
      </c>
      <c r="F71" s="660"/>
      <c r="G71" s="660"/>
      <c r="H71" s="660"/>
      <c r="I71" s="660"/>
      <c r="J71" s="660"/>
      <c r="K71" s="660"/>
      <c r="L71" s="660"/>
      <c r="M71" s="660"/>
      <c r="N71" s="660"/>
      <c r="O71" s="660"/>
      <c r="P71" s="660"/>
      <c r="Q71" s="660"/>
      <c r="R71" s="660"/>
      <c r="S71" s="660"/>
      <c r="T71" s="660"/>
      <c r="U71" s="263"/>
      <c r="V71" s="263"/>
      <c r="W71" s="263"/>
      <c r="X71" s="263"/>
      <c r="Y71" s="129"/>
    </row>
    <row r="72" spans="1:25" ht="27" hidden="1" customHeight="1" x14ac:dyDescent="0.2">
      <c r="A72" s="125"/>
      <c r="B72" s="138"/>
      <c r="C72" s="139"/>
      <c r="D72" s="143"/>
      <c r="E72" s="144"/>
      <c r="F72" s="659"/>
      <c r="G72" s="659"/>
      <c r="H72" s="659"/>
      <c r="I72" s="659"/>
      <c r="J72" s="659"/>
      <c r="K72" s="659"/>
      <c r="L72" s="659"/>
      <c r="M72" s="659"/>
      <c r="N72" s="659"/>
      <c r="O72" s="659"/>
      <c r="P72" s="659"/>
      <c r="Q72" s="659"/>
      <c r="R72" s="659"/>
      <c r="S72" s="659"/>
      <c r="T72" s="659"/>
      <c r="U72" s="659"/>
      <c r="V72" s="659"/>
      <c r="W72" s="659"/>
      <c r="X72" s="659"/>
      <c r="Y72" s="129"/>
    </row>
    <row r="73" spans="1:25" ht="52.5" hidden="1" customHeight="1" x14ac:dyDescent="0.2">
      <c r="A73" s="125"/>
      <c r="B73" s="138"/>
      <c r="C73" s="139"/>
      <c r="D73" s="143"/>
      <c r="E73" s="144"/>
      <c r="F73" s="659"/>
      <c r="G73" s="659"/>
      <c r="H73" s="659"/>
      <c r="I73" s="659"/>
      <c r="J73" s="659"/>
      <c r="K73" s="659"/>
      <c r="L73" s="659"/>
      <c r="M73" s="659"/>
      <c r="N73" s="659"/>
      <c r="O73" s="659"/>
      <c r="P73" s="659"/>
      <c r="Q73" s="659"/>
      <c r="R73" s="659"/>
      <c r="S73" s="659"/>
      <c r="T73" s="659"/>
      <c r="U73" s="659"/>
      <c r="V73" s="659"/>
      <c r="W73" s="659"/>
      <c r="X73" s="659"/>
      <c r="Y73" s="129"/>
    </row>
    <row r="74" spans="1:25" ht="8.1" hidden="1" customHeight="1" x14ac:dyDescent="0.2">
      <c r="A74" s="125"/>
      <c r="B74" s="138"/>
      <c r="C74" s="139"/>
      <c r="D74" s="143"/>
      <c r="E74" s="144"/>
      <c r="F74" s="663"/>
      <c r="G74" s="663"/>
      <c r="H74" s="663"/>
      <c r="I74" s="663"/>
      <c r="J74" s="663"/>
      <c r="K74" s="663"/>
      <c r="L74" s="663"/>
      <c r="M74" s="663"/>
      <c r="N74" s="663"/>
      <c r="O74" s="663"/>
      <c r="P74" s="663"/>
      <c r="Q74" s="663"/>
      <c r="R74" s="663"/>
      <c r="S74" s="663"/>
      <c r="T74" s="663"/>
      <c r="U74" s="663"/>
      <c r="V74" s="663"/>
      <c r="W74" s="663"/>
      <c r="X74" s="663"/>
      <c r="Y74" s="129"/>
    </row>
    <row r="75" spans="1:25" ht="14.25" hidden="1" customHeight="1" x14ac:dyDescent="0.2">
      <c r="A75" s="125"/>
      <c r="B75" s="138"/>
      <c r="C75" s="139"/>
      <c r="D75" s="143"/>
      <c r="E75" s="664"/>
      <c r="F75" s="664"/>
      <c r="G75" s="664"/>
      <c r="H75" s="664"/>
      <c r="I75" s="664"/>
      <c r="J75" s="664"/>
      <c r="K75" s="664"/>
      <c r="L75" s="664"/>
      <c r="M75" s="664"/>
      <c r="N75" s="664"/>
      <c r="O75" s="664"/>
      <c r="P75" s="664"/>
      <c r="Q75" s="664"/>
      <c r="R75" s="664"/>
      <c r="S75" s="664"/>
      <c r="T75" s="664"/>
      <c r="U75" s="664"/>
      <c r="V75" s="664"/>
      <c r="W75" s="664"/>
      <c r="X75" s="664"/>
      <c r="Y75" s="129"/>
    </row>
    <row r="76" spans="1:25" ht="34.5" hidden="1" customHeight="1" x14ac:dyDescent="0.2">
      <c r="A76" s="125"/>
      <c r="B76" s="138"/>
      <c r="C76" s="139"/>
      <c r="D76" s="143"/>
      <c r="E76" s="665"/>
      <c r="F76" s="665"/>
      <c r="G76" s="665"/>
      <c r="H76" s="665"/>
      <c r="I76" s="665"/>
      <c r="J76" s="665"/>
      <c r="K76" s="665"/>
      <c r="L76" s="665"/>
      <c r="M76" s="665"/>
      <c r="N76" s="665"/>
      <c r="O76" s="665"/>
      <c r="P76" s="665"/>
      <c r="Q76" s="665"/>
      <c r="R76" s="665"/>
      <c r="S76" s="665"/>
      <c r="T76" s="665"/>
      <c r="U76" s="665"/>
      <c r="V76" s="665"/>
      <c r="W76" s="665"/>
      <c r="X76" s="665"/>
      <c r="Y76" s="129"/>
    </row>
    <row r="77" spans="1:25" ht="23.1" hidden="1" customHeight="1" x14ac:dyDescent="0.2">
      <c r="A77" s="125"/>
      <c r="B77" s="138"/>
      <c r="C77" s="139"/>
      <c r="D77" s="143"/>
      <c r="E77" s="665"/>
      <c r="F77" s="665"/>
      <c r="G77" s="665"/>
      <c r="H77" s="665"/>
      <c r="I77" s="665"/>
      <c r="J77" s="665"/>
      <c r="K77" s="665"/>
      <c r="L77" s="665"/>
      <c r="M77" s="665"/>
      <c r="N77" s="665"/>
      <c r="O77" s="665"/>
      <c r="P77" s="665"/>
      <c r="Q77" s="665"/>
      <c r="R77" s="665"/>
      <c r="S77" s="665"/>
      <c r="T77" s="665"/>
      <c r="U77" s="665"/>
      <c r="V77" s="665"/>
      <c r="W77" s="665"/>
      <c r="X77" s="665"/>
      <c r="Y77" s="129"/>
    </row>
    <row r="78" spans="1:25" ht="42.75" hidden="1" customHeight="1" x14ac:dyDescent="0.2">
      <c r="A78" s="125"/>
      <c r="B78" s="138"/>
      <c r="C78" s="139"/>
      <c r="D78" s="143"/>
      <c r="E78" s="665"/>
      <c r="F78" s="665"/>
      <c r="G78" s="665"/>
      <c r="H78" s="665"/>
      <c r="I78" s="665"/>
      <c r="J78" s="665"/>
      <c r="K78" s="665"/>
      <c r="L78" s="665"/>
      <c r="M78" s="665"/>
      <c r="N78" s="665"/>
      <c r="O78" s="665"/>
      <c r="P78" s="665"/>
      <c r="Q78" s="665"/>
      <c r="R78" s="665"/>
      <c r="S78" s="665"/>
      <c r="T78" s="665"/>
      <c r="U78" s="665"/>
      <c r="V78" s="665"/>
      <c r="W78" s="665"/>
      <c r="X78" s="665"/>
      <c r="Y78" s="129"/>
    </row>
    <row r="79" spans="1:25" ht="25.5" hidden="1" customHeight="1" x14ac:dyDescent="0.2">
      <c r="A79" s="125"/>
      <c r="B79" s="138"/>
      <c r="C79" s="139"/>
      <c r="D79" s="143"/>
      <c r="E79" s="662" t="s">
        <v>64</v>
      </c>
      <c r="F79" s="662"/>
      <c r="G79" s="662"/>
      <c r="H79" s="662"/>
      <c r="I79" s="662"/>
      <c r="J79" s="662"/>
      <c r="K79" s="662"/>
      <c r="L79" s="662"/>
      <c r="M79" s="662"/>
      <c r="N79" s="662"/>
      <c r="O79" s="662"/>
      <c r="P79" s="662"/>
      <c r="Q79" s="662"/>
      <c r="R79" s="662"/>
      <c r="S79" s="662"/>
      <c r="T79" s="662"/>
      <c r="U79" s="662"/>
      <c r="V79" s="662"/>
      <c r="W79" s="662"/>
      <c r="X79" s="662"/>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53" t="s">
        <v>63</v>
      </c>
      <c r="G81" s="653"/>
      <c r="H81" s="653"/>
      <c r="I81" s="653"/>
      <c r="J81" s="653"/>
      <c r="K81" s="653"/>
      <c r="L81" s="653"/>
      <c r="M81" s="653"/>
      <c r="N81" s="653"/>
      <c r="O81" s="653"/>
      <c r="P81" s="653"/>
      <c r="Q81" s="653"/>
      <c r="R81" s="653"/>
      <c r="S81" s="653"/>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53" t="s">
        <v>62</v>
      </c>
      <c r="G83" s="653"/>
      <c r="H83" s="653"/>
      <c r="I83" s="653"/>
      <c r="J83" s="653"/>
      <c r="K83" s="653"/>
      <c r="L83" s="653"/>
      <c r="M83" s="653"/>
      <c r="N83" s="653"/>
      <c r="O83" s="653"/>
      <c r="P83" s="653"/>
      <c r="Q83" s="653"/>
      <c r="R83" s="653"/>
      <c r="S83" s="653"/>
      <c r="T83" s="653"/>
      <c r="U83" s="653"/>
      <c r="V83" s="653"/>
      <c r="W83" s="653"/>
      <c r="X83" s="653"/>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53"/>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08">
        <v>44089.584814814814</v>
      </c>
      <c r="B2" s="21" t="s">
        <v>658</v>
      </c>
      <c r="C2" s="21" t="s">
        <v>215</v>
      </c>
    </row>
    <row r="3" spans="1:4" x14ac:dyDescent="0.15">
      <c r="A3" s="608">
        <v>44089.584826388891</v>
      </c>
      <c r="B3" s="21" t="s">
        <v>659</v>
      </c>
      <c r="C3" s="21" t="s">
        <v>215</v>
      </c>
    </row>
    <row r="4" spans="1:4" ht="157.5" x14ac:dyDescent="0.15">
      <c r="A4" s="608">
        <v>44089.584826388891</v>
      </c>
      <c r="B4" s="21" t="s">
        <v>660</v>
      </c>
      <c r="C4" s="21" t="s">
        <v>215</v>
      </c>
    </row>
    <row r="5" spans="1:4" x14ac:dyDescent="0.15">
      <c r="A5" s="608">
        <v>44089.584826388891</v>
      </c>
      <c r="B5" s="21" t="s">
        <v>661</v>
      </c>
      <c r="C5" s="21" t="s">
        <v>215</v>
      </c>
    </row>
    <row r="6" spans="1:4" x14ac:dyDescent="0.15">
      <c r="A6" s="608">
        <v>44089.584849537037</v>
      </c>
      <c r="B6" s="21" t="s">
        <v>662</v>
      </c>
      <c r="C6" s="21" t="s">
        <v>215</v>
      </c>
    </row>
    <row r="7" spans="1:4" x14ac:dyDescent="0.15">
      <c r="A7" s="608">
        <v>44089.584918981483</v>
      </c>
      <c r="B7" s="21" t="s">
        <v>663</v>
      </c>
      <c r="C7" s="21" t="s">
        <v>215</v>
      </c>
    </row>
    <row r="8" spans="1:4" x14ac:dyDescent="0.15">
      <c r="A8" s="608">
        <v>44089.584930555553</v>
      </c>
      <c r="B8" s="21" t="s">
        <v>664</v>
      </c>
      <c r="C8" s="21" t="s">
        <v>215</v>
      </c>
    </row>
    <row r="9" spans="1:4" x14ac:dyDescent="0.15">
      <c r="A9" s="608">
        <v>44089.584930555553</v>
      </c>
      <c r="B9" s="21" t="s">
        <v>665</v>
      </c>
      <c r="C9" s="21" t="s">
        <v>215</v>
      </c>
    </row>
    <row r="10" spans="1:4" ht="22.5" x14ac:dyDescent="0.15">
      <c r="A10" s="608">
        <v>44089.584965277776</v>
      </c>
      <c r="B10" s="21" t="s">
        <v>666</v>
      </c>
      <c r="C10" s="21" t="s">
        <v>215</v>
      </c>
    </row>
    <row r="11" spans="1:4" ht="22.5" x14ac:dyDescent="0.15">
      <c r="A11" s="608">
        <v>44089.585011574076</v>
      </c>
      <c r="B11" s="21" t="s">
        <v>667</v>
      </c>
      <c r="C11" s="21" t="s">
        <v>215</v>
      </c>
    </row>
    <row r="12" spans="1:4" x14ac:dyDescent="0.15">
      <c r="A12" s="608">
        <v>44277.378194444442</v>
      </c>
      <c r="B12" s="21" t="s">
        <v>658</v>
      </c>
      <c r="C12" s="21" t="s">
        <v>215</v>
      </c>
    </row>
    <row r="13" spans="1:4" x14ac:dyDescent="0.15">
      <c r="A13" s="608">
        <v>44277.378206018519</v>
      </c>
      <c r="B13" s="21" t="s">
        <v>668</v>
      </c>
      <c r="C13" s="21" t="s">
        <v>215</v>
      </c>
    </row>
    <row r="14" spans="1:4" x14ac:dyDescent="0.15">
      <c r="A14" s="608">
        <v>44277.378287037034</v>
      </c>
      <c r="B14" s="21" t="s">
        <v>658</v>
      </c>
      <c r="C14" s="21" t="s">
        <v>215</v>
      </c>
    </row>
    <row r="15" spans="1:4" x14ac:dyDescent="0.15">
      <c r="A15" s="608">
        <v>44277.378298611111</v>
      </c>
      <c r="B15" s="21" t="s">
        <v>668</v>
      </c>
      <c r="C15" s="21" t="s">
        <v>215</v>
      </c>
    </row>
    <row r="16" spans="1:4" x14ac:dyDescent="0.15">
      <c r="A16" s="608">
        <v>44279.595532407409</v>
      </c>
      <c r="B16" s="21" t="s">
        <v>658</v>
      </c>
      <c r="C16" s="21" t="s">
        <v>215</v>
      </c>
    </row>
    <row r="17" spans="1:3" x14ac:dyDescent="0.15">
      <c r="A17" s="608">
        <v>44279.595543981479</v>
      </c>
      <c r="B17" s="21" t="s">
        <v>668</v>
      </c>
      <c r="C17" s="21" t="s">
        <v>215</v>
      </c>
    </row>
    <row r="18" spans="1:3" x14ac:dyDescent="0.15">
      <c r="A18" s="608">
        <v>44279.595983796295</v>
      </c>
      <c r="B18" s="21" t="s">
        <v>658</v>
      </c>
      <c r="C18" s="21" t="s">
        <v>215</v>
      </c>
    </row>
    <row r="19" spans="1:3" x14ac:dyDescent="0.15">
      <c r="A19" s="608">
        <v>44279.595995370371</v>
      </c>
      <c r="B19" s="21" t="s">
        <v>668</v>
      </c>
      <c r="C19" s="21" t="s">
        <v>215</v>
      </c>
    </row>
    <row r="20" spans="1:3" x14ac:dyDescent="0.15">
      <c r="A20" s="608">
        <v>44279.597442129627</v>
      </c>
      <c r="B20" s="21" t="s">
        <v>658</v>
      </c>
      <c r="C20" s="21" t="s">
        <v>215</v>
      </c>
    </row>
    <row r="21" spans="1:3" x14ac:dyDescent="0.15">
      <c r="A21" s="608">
        <v>44279.597453703704</v>
      </c>
      <c r="B21" s="21" t="s">
        <v>668</v>
      </c>
      <c r="C21" s="21" t="s">
        <v>215</v>
      </c>
    </row>
    <row r="22" spans="1:3" x14ac:dyDescent="0.15">
      <c r="A22" s="608">
        <v>44279.644421296296</v>
      </c>
      <c r="B22" s="21" t="s">
        <v>658</v>
      </c>
      <c r="C22" s="21" t="s">
        <v>215</v>
      </c>
    </row>
    <row r="23" spans="1:3" x14ac:dyDescent="0.15">
      <c r="A23" s="608">
        <v>44279.644432870373</v>
      </c>
      <c r="B23" s="21" t="s">
        <v>668</v>
      </c>
      <c r="C23" s="21" t="s">
        <v>215</v>
      </c>
    </row>
    <row r="24" spans="1:3" x14ac:dyDescent="0.15">
      <c r="A24" s="608">
        <v>44284.776377314818</v>
      </c>
      <c r="B24" s="21" t="s">
        <v>658</v>
      </c>
      <c r="C24" s="21" t="s">
        <v>215</v>
      </c>
    </row>
    <row r="25" spans="1:3" x14ac:dyDescent="0.15">
      <c r="A25" s="608">
        <v>44284.776388888888</v>
      </c>
      <c r="B25" s="21" t="s">
        <v>668</v>
      </c>
      <c r="C25" s="21" t="s">
        <v>215</v>
      </c>
    </row>
    <row r="26" spans="1:3" x14ac:dyDescent="0.15">
      <c r="A26" s="608">
        <v>44292.441863425927</v>
      </c>
      <c r="B26" s="21" t="s">
        <v>658</v>
      </c>
      <c r="C26" s="21" t="s">
        <v>215</v>
      </c>
    </row>
    <row r="27" spans="1:3" x14ac:dyDescent="0.15">
      <c r="A27" s="608">
        <v>44292.441874999997</v>
      </c>
      <c r="B27" s="21" t="s">
        <v>668</v>
      </c>
      <c r="C27" s="21" t="s">
        <v>215</v>
      </c>
    </row>
    <row r="28" spans="1:3" x14ac:dyDescent="0.15">
      <c r="A28" s="608">
        <v>44292.470300925925</v>
      </c>
      <c r="B28" s="21" t="s">
        <v>658</v>
      </c>
      <c r="C28" s="21" t="s">
        <v>215</v>
      </c>
    </row>
    <row r="29" spans="1:3" x14ac:dyDescent="0.15">
      <c r="A29" s="608">
        <v>44292.470312500001</v>
      </c>
      <c r="B29" s="21" t="s">
        <v>668</v>
      </c>
      <c r="C29" s="21" t="s">
        <v>215</v>
      </c>
    </row>
    <row r="30" spans="1:3" x14ac:dyDescent="0.15">
      <c r="A30" s="608">
        <v>44295.397094907406</v>
      </c>
      <c r="B30" s="21" t="s">
        <v>658</v>
      </c>
      <c r="C30" s="21" t="s">
        <v>215</v>
      </c>
    </row>
    <row r="31" spans="1:3" x14ac:dyDescent="0.15">
      <c r="A31" s="608">
        <v>44295.397106481483</v>
      </c>
      <c r="B31" s="21" t="s">
        <v>668</v>
      </c>
      <c r="C31" s="21" t="s">
        <v>215</v>
      </c>
    </row>
    <row r="32" spans="1:3" x14ac:dyDescent="0.15">
      <c r="A32" s="608">
        <v>44298.332094907404</v>
      </c>
      <c r="B32" s="21" t="s">
        <v>658</v>
      </c>
      <c r="C32" s="21" t="s">
        <v>215</v>
      </c>
    </row>
    <row r="33" spans="1:3" x14ac:dyDescent="0.15">
      <c r="A33" s="608">
        <v>44298.332106481481</v>
      </c>
      <c r="B33" s="21" t="s">
        <v>668</v>
      </c>
      <c r="C33" s="21" t="s">
        <v>215</v>
      </c>
    </row>
    <row r="34" spans="1:3" x14ac:dyDescent="0.15">
      <c r="A34" s="608">
        <v>44298.612546296295</v>
      </c>
      <c r="B34" s="21" t="s">
        <v>658</v>
      </c>
      <c r="C34" s="21" t="s">
        <v>215</v>
      </c>
    </row>
    <row r="35" spans="1:3" x14ac:dyDescent="0.15">
      <c r="A35" s="608">
        <v>44298.612557870372</v>
      </c>
      <c r="B35" s="21" t="s">
        <v>668</v>
      </c>
      <c r="C35" s="21" t="s">
        <v>215</v>
      </c>
    </row>
    <row r="36" spans="1:3" x14ac:dyDescent="0.15">
      <c r="A36" s="608">
        <v>44298.621111111112</v>
      </c>
      <c r="B36" s="21" t="s">
        <v>658</v>
      </c>
      <c r="C36" s="21" t="s">
        <v>215</v>
      </c>
    </row>
    <row r="37" spans="1:3" x14ac:dyDescent="0.15">
      <c r="A37" s="608">
        <v>44298.621134259258</v>
      </c>
      <c r="B37" s="21" t="s">
        <v>668</v>
      </c>
      <c r="C37" s="21" t="s">
        <v>215</v>
      </c>
    </row>
    <row r="38" spans="1:3" x14ac:dyDescent="0.15">
      <c r="A38" s="608">
        <v>44298.691076388888</v>
      </c>
      <c r="B38" s="21" t="s">
        <v>658</v>
      </c>
      <c r="C38" s="21" t="s">
        <v>215</v>
      </c>
    </row>
    <row r="39" spans="1:3" x14ac:dyDescent="0.15">
      <c r="A39" s="608">
        <v>44298.691087962965</v>
      </c>
      <c r="B39" s="21" t="s">
        <v>668</v>
      </c>
      <c r="C39" s="21" t="s">
        <v>215</v>
      </c>
    </row>
    <row r="40" spans="1:3" x14ac:dyDescent="0.15">
      <c r="A40" s="608">
        <v>44300.503379629627</v>
      </c>
      <c r="B40" s="21" t="s">
        <v>658</v>
      </c>
      <c r="C40" s="21" t="s">
        <v>215</v>
      </c>
    </row>
    <row r="41" spans="1:3" x14ac:dyDescent="0.15">
      <c r="A41" s="608">
        <v>44300.503391203703</v>
      </c>
      <c r="B41" s="21" t="s">
        <v>668</v>
      </c>
      <c r="C41" s="21" t="s">
        <v>215</v>
      </c>
    </row>
    <row r="42" spans="1:3" x14ac:dyDescent="0.15">
      <c r="A42" s="608">
        <v>44300.522719907407</v>
      </c>
      <c r="B42" s="21" t="s">
        <v>658</v>
      </c>
      <c r="C42" s="21" t="s">
        <v>215</v>
      </c>
    </row>
    <row r="43" spans="1:3" x14ac:dyDescent="0.15">
      <c r="A43" s="608">
        <v>44300.522731481484</v>
      </c>
      <c r="B43" s="21" t="s">
        <v>668</v>
      </c>
      <c r="C43" s="21" t="s">
        <v>215</v>
      </c>
    </row>
    <row r="44" spans="1:3" x14ac:dyDescent="0.15">
      <c r="A44" s="608">
        <v>44300.689409722225</v>
      </c>
      <c r="B44" s="21" t="s">
        <v>658</v>
      </c>
      <c r="C44" s="21" t="s">
        <v>215</v>
      </c>
    </row>
    <row r="45" spans="1:3" x14ac:dyDescent="0.15">
      <c r="A45" s="608">
        <v>44300.689421296294</v>
      </c>
      <c r="B45" s="21" t="s">
        <v>668</v>
      </c>
      <c r="C45" s="21" t="s">
        <v>215</v>
      </c>
    </row>
    <row r="46" spans="1:3" x14ac:dyDescent="0.15">
      <c r="A46" s="608">
        <v>44302.369432870371</v>
      </c>
      <c r="B46" s="21" t="s">
        <v>658</v>
      </c>
      <c r="C46" s="21" t="s">
        <v>215</v>
      </c>
    </row>
    <row r="47" spans="1:3" x14ac:dyDescent="0.15">
      <c r="A47" s="608">
        <v>44302.369444444441</v>
      </c>
      <c r="B47" s="21" t="s">
        <v>668</v>
      </c>
      <c r="C47" s="21" t="s">
        <v>215</v>
      </c>
    </row>
    <row r="48" spans="1:3" x14ac:dyDescent="0.15">
      <c r="A48" s="608">
        <v>44308.517569444448</v>
      </c>
      <c r="B48" s="21" t="s">
        <v>658</v>
      </c>
      <c r="C48" s="21" t="s">
        <v>215</v>
      </c>
    </row>
    <row r="49" spans="1:3" x14ac:dyDescent="0.15">
      <c r="A49" s="608">
        <v>44308.517581018517</v>
      </c>
      <c r="B49" s="21" t="s">
        <v>668</v>
      </c>
      <c r="C49" s="21" t="s">
        <v>215</v>
      </c>
    </row>
    <row r="50" spans="1:3" x14ac:dyDescent="0.15">
      <c r="A50" s="608">
        <v>44308.717129629629</v>
      </c>
      <c r="B50" s="21" t="s">
        <v>658</v>
      </c>
      <c r="C50" s="21" t="s">
        <v>215</v>
      </c>
    </row>
    <row r="51" spans="1:3" x14ac:dyDescent="0.15">
      <c r="A51" s="608">
        <v>44308.717199074075</v>
      </c>
      <c r="B51" s="21" t="s">
        <v>668</v>
      </c>
      <c r="C51" s="21" t="s">
        <v>215</v>
      </c>
    </row>
    <row r="52" spans="1:3" x14ac:dyDescent="0.15">
      <c r="A52" s="608">
        <v>44397.510150462964</v>
      </c>
      <c r="B52" s="21" t="s">
        <v>658</v>
      </c>
      <c r="C52" s="21" t="s">
        <v>215</v>
      </c>
    </row>
    <row r="53" spans="1:3" x14ac:dyDescent="0.15">
      <c r="A53" s="608">
        <v>44397.510162037041</v>
      </c>
      <c r="B53" s="21" t="s">
        <v>668</v>
      </c>
      <c r="C53" s="21" t="s">
        <v>215</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1.0.3</v>
      </c>
      <c r="G4" s="117"/>
      <c r="I4" s="116"/>
      <c r="Q4" s="245"/>
    </row>
    <row r="5" spans="1:17" s="105" customFormat="1" ht="40.5" customHeight="1" x14ac:dyDescent="0.15">
      <c r="A5" s="27"/>
      <c r="B5" s="26"/>
      <c r="C5" s="104"/>
      <c r="D5" s="106"/>
      <c r="E5" s="666" t="s">
        <v>574</v>
      </c>
      <c r="F5" s="666"/>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24"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76" t="s">
        <v>669</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575</v>
      </c>
      <c r="F16" s="214"/>
      <c r="G16" s="121"/>
    </row>
    <row r="17" spans="1:17" ht="33.75" hidden="1" customHeight="1" x14ac:dyDescent="0.15">
      <c r="A17" s="108"/>
      <c r="D17" s="109"/>
      <c r="E17" s="167" t="s">
        <v>576</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2020</v>
      </c>
      <c r="D20" s="109"/>
      <c r="E20" s="107" t="s">
        <v>325</v>
      </c>
      <c r="F20" s="231">
        <v>2020</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24"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748</v>
      </c>
      <c r="G26" s="122"/>
    </row>
    <row r="27" spans="1:17" ht="19.5" hidden="1" customHeight="1" x14ac:dyDescent="0.15">
      <c r="C27" s="111"/>
      <c r="D27" s="109"/>
      <c r="E27" s="113" t="s">
        <v>322</v>
      </c>
      <c r="F27" s="62"/>
      <c r="G27" s="122"/>
    </row>
    <row r="28" spans="1:17" x14ac:dyDescent="0.15">
      <c r="C28" s="111"/>
      <c r="D28" s="109"/>
      <c r="E28" s="112" t="s">
        <v>4</v>
      </c>
      <c r="F28" s="61" t="s">
        <v>749</v>
      </c>
      <c r="G28" s="122"/>
    </row>
    <row r="29" spans="1:17" x14ac:dyDescent="0.15">
      <c r="C29" s="111"/>
      <c r="D29" s="109"/>
      <c r="E29" s="112" t="s">
        <v>5</v>
      </c>
      <c r="F29" s="61" t="s">
        <v>687</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24" t="s">
        <v>18</v>
      </c>
      <c r="G32" s="121"/>
      <c r="I32" s="116"/>
      <c r="Q32" s="245"/>
    </row>
    <row r="33" spans="1:17" s="105" customFormat="1" ht="22.5" x14ac:dyDescent="0.15">
      <c r="A33" s="108"/>
      <c r="B33" s="26"/>
      <c r="C33" s="104"/>
      <c r="D33" s="109"/>
      <c r="E33" s="379" t="s">
        <v>327</v>
      </c>
      <c r="F33" s="625" t="s">
        <v>781</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24"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24" t="s">
        <v>19</v>
      </c>
      <c r="G37" s="121"/>
      <c r="I37" s="116"/>
      <c r="Q37" s="245"/>
    </row>
    <row r="38" spans="1:17" s="378" customFormat="1" ht="33.75" hidden="1" x14ac:dyDescent="0.15">
      <c r="A38" s="380"/>
      <c r="B38" s="376"/>
      <c r="C38" s="377"/>
      <c r="D38" s="381"/>
      <c r="E38" s="379" t="s">
        <v>573</v>
      </c>
      <c r="F38" s="578"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782</v>
      </c>
      <c r="G40" s="121"/>
    </row>
    <row r="41" spans="1:17" ht="19.5" customHeight="1" x14ac:dyDescent="0.15">
      <c r="A41" s="30"/>
      <c r="B41" s="31"/>
      <c r="D41" s="56"/>
      <c r="E41" s="114" t="s">
        <v>108</v>
      </c>
      <c r="F41" s="67" t="s">
        <v>783</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784</v>
      </c>
    </row>
    <row r="45" spans="1:17" ht="19.5" customHeight="1" x14ac:dyDescent="0.15">
      <c r="E45" s="114" t="s">
        <v>22</v>
      </c>
      <c r="F45" s="67" t="s">
        <v>785</v>
      </c>
    </row>
    <row r="46" spans="1:17" ht="19.5" customHeight="1" x14ac:dyDescent="0.15">
      <c r="E46" s="114" t="s">
        <v>28</v>
      </c>
      <c r="F46" s="67" t="s">
        <v>786</v>
      </c>
    </row>
    <row r="47" spans="1:17" ht="19.5" customHeight="1" x14ac:dyDescent="0.15">
      <c r="E47" s="114" t="s">
        <v>23</v>
      </c>
      <c r="F47" s="67" t="s">
        <v>787</v>
      </c>
    </row>
    <row r="48" spans="1:17" ht="3" customHeight="1" x14ac:dyDescent="0.15">
      <c r="E48" s="114"/>
      <c r="F48" s="56"/>
    </row>
    <row r="49" spans="5:6" ht="30" customHeight="1" x14ac:dyDescent="0.15">
      <c r="E49" s="114"/>
      <c r="F49" s="56"/>
    </row>
    <row r="50" spans="5:6" ht="9.9499999999999993" customHeight="1" x14ac:dyDescent="0.15"/>
  </sheetData>
  <sheetProtection algorithmName="SHA-512" hashValue="B9kIAnLupSqzqGPbvzkiDkNMsL+di7xEuTaKE+k4zBCX8PpicCiirxHFXqvr/W4ToVVzKB/KphESlRk9JGRHRQ==" saltValue="id6UoCEQyx00SF/KwF7luw==" spinCount="100000" sheet="1" objects="1" scenarios="1" formatColumns="0" formatRows="0"/>
  <dataConsolidate leftLabels="1"/>
  <mergeCells count="1">
    <mergeCell ref="E5:F5"/>
  </mergeCells>
  <phoneticPr fontId="9" type="noConversion"/>
  <dataValidations xWindow="529" yWindow="632" count="7">
    <dataValidation type="textLength" operator="lessThanOrEqual" allowBlank="1" showInputMessage="1" showErrorMessage="1" errorTitle="Ошибка" error="Допускается ввод не более 900 символов!" sqref="F27 F44:F47 F40:F41">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x14ac:dyDescent="0.15"/>
  <cols>
    <col min="1" max="1" width="9.140625" style="47" hidden="1" customWidth="1"/>
    <col min="2" max="2" width="9.140625" style="484" hidden="1" customWidth="1"/>
    <col min="3" max="3" width="3.7109375" style="169" customWidth="1"/>
    <col min="4" max="4" width="6.28515625" style="484" customWidth="1"/>
    <col min="5" max="5" width="46.42578125" style="484" customWidth="1"/>
    <col min="6" max="6" width="3.7109375" style="484" customWidth="1"/>
    <col min="7" max="7" width="5.7109375" style="484" customWidth="1"/>
    <col min="8" max="8" width="41.42578125" style="484" bestFit="1" customWidth="1"/>
    <col min="9" max="9" width="3.7109375" style="484" customWidth="1"/>
    <col min="10" max="10" width="5.7109375" style="484" customWidth="1"/>
    <col min="11" max="11" width="32.5703125" style="484" customWidth="1"/>
    <col min="12" max="12" width="14.85546875" style="484"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4"/>
  </cols>
  <sheetData>
    <row r="1" spans="1:256" s="497" customFormat="1" ht="16.5" hidden="1" customHeight="1" x14ac:dyDescent="0.15">
      <c r="C1" s="619"/>
      <c r="H1" s="619"/>
      <c r="I1" s="619"/>
      <c r="J1" s="619"/>
      <c r="K1" s="619"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4"/>
      <c r="C3" s="54"/>
      <c r="D3" s="486"/>
      <c r="E3" s="486"/>
      <c r="F3" s="486"/>
      <c r="G3" s="486"/>
      <c r="H3" s="486"/>
      <c r="I3" s="486"/>
      <c r="J3" s="486"/>
      <c r="K3" s="486"/>
      <c r="L3" s="88"/>
      <c r="M3" s="310"/>
      <c r="N3" s="310"/>
      <c r="O3" s="310"/>
      <c r="P3" s="310"/>
      <c r="Q3" s="311"/>
      <c r="R3" s="310"/>
      <c r="S3" s="312"/>
      <c r="T3" s="312"/>
      <c r="U3" s="312"/>
      <c r="V3" s="312"/>
    </row>
    <row r="4" spans="1:256" s="170" customFormat="1" ht="22.5" x14ac:dyDescent="0.15">
      <c r="A4" s="47"/>
      <c r="B4" s="484"/>
      <c r="C4" s="54"/>
      <c r="D4" s="681" t="s">
        <v>330</v>
      </c>
      <c r="E4" s="682"/>
      <c r="F4" s="682"/>
      <c r="G4" s="682"/>
      <c r="H4" s="683"/>
      <c r="I4" s="313"/>
      <c r="M4" s="310"/>
      <c r="N4" s="310"/>
      <c r="O4" s="310"/>
      <c r="P4" s="310"/>
      <c r="Q4" s="311"/>
      <c r="R4" s="310"/>
      <c r="S4" s="312"/>
      <c r="T4" s="312"/>
      <c r="U4" s="312"/>
      <c r="V4" s="312"/>
    </row>
    <row r="5" spans="1:256" s="170" customFormat="1" ht="3" hidden="1" customHeight="1" x14ac:dyDescent="0.15">
      <c r="A5" s="47"/>
      <c r="B5" s="484"/>
      <c r="C5" s="54"/>
      <c r="D5" s="486"/>
      <c r="E5" s="486"/>
      <c r="F5" s="486"/>
      <c r="G5" s="486"/>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84"/>
      <c r="E6" s="684"/>
      <c r="F6" s="685" t="s">
        <v>18</v>
      </c>
      <c r="G6" s="685"/>
      <c r="H6" s="36"/>
      <c r="I6" s="36"/>
      <c r="J6" s="171"/>
      <c r="K6" s="172"/>
      <c r="L6" s="172"/>
      <c r="M6" s="310"/>
      <c r="N6" s="310"/>
      <c r="O6" s="310"/>
      <c r="P6" s="310"/>
      <c r="Q6" s="311"/>
      <c r="R6" s="310"/>
      <c r="S6" s="312"/>
      <c r="T6" s="312"/>
      <c r="U6" s="312"/>
      <c r="V6" s="312"/>
    </row>
    <row r="7" spans="1:256" ht="45.75" customHeight="1" x14ac:dyDescent="0.15">
      <c r="E7" s="687"/>
      <c r="F7" s="687"/>
      <c r="G7" s="687"/>
      <c r="H7" s="687"/>
      <c r="I7" s="687"/>
      <c r="J7" s="687"/>
      <c r="K7" s="687"/>
      <c r="L7" s="687"/>
    </row>
    <row r="8" spans="1:256" s="170" customFormat="1" x14ac:dyDescent="0.15">
      <c r="A8" s="47"/>
      <c r="B8" s="484"/>
      <c r="C8" s="54"/>
      <c r="D8" s="670" t="s">
        <v>331</v>
      </c>
      <c r="E8" s="670"/>
      <c r="F8" s="670" t="s">
        <v>137</v>
      </c>
      <c r="G8" s="670"/>
      <c r="H8" s="670"/>
      <c r="I8" s="686" t="s">
        <v>138</v>
      </c>
      <c r="J8" s="686"/>
      <c r="K8" s="686"/>
      <c r="L8" s="686"/>
      <c r="M8" s="310"/>
      <c r="N8" s="310"/>
      <c r="O8" s="310"/>
      <c r="P8" s="310"/>
      <c r="Q8" s="311"/>
      <c r="R8" s="310"/>
      <c r="S8" s="312"/>
      <c r="T8" s="312"/>
      <c r="U8" s="312"/>
      <c r="V8" s="312"/>
    </row>
    <row r="9" spans="1:256" s="170" customFormat="1" ht="20.25" customHeight="1" x14ac:dyDescent="0.15">
      <c r="A9" s="47"/>
      <c r="B9" s="484"/>
      <c r="C9" s="54"/>
      <c r="D9" s="610" t="s">
        <v>25</v>
      </c>
      <c r="E9" s="610" t="s">
        <v>145</v>
      </c>
      <c r="F9" s="677" t="s">
        <v>25</v>
      </c>
      <c r="G9" s="678"/>
      <c r="H9" s="186" t="s">
        <v>145</v>
      </c>
      <c r="I9" s="679" t="s">
        <v>25</v>
      </c>
      <c r="J9" s="679"/>
      <c r="K9" s="186" t="s">
        <v>145</v>
      </c>
      <c r="L9" s="186" t="s">
        <v>139</v>
      </c>
      <c r="M9" s="350"/>
      <c r="N9" s="350"/>
      <c r="O9" s="350"/>
      <c r="P9" s="350"/>
      <c r="Q9" s="351"/>
      <c r="R9" s="350"/>
      <c r="S9" s="312"/>
      <c r="T9" s="312"/>
      <c r="U9" s="312"/>
      <c r="V9" s="312"/>
    </row>
    <row r="10" spans="1:256" ht="12" customHeight="1" x14ac:dyDescent="0.15">
      <c r="C10" s="86"/>
      <c r="D10" s="611" t="s">
        <v>26</v>
      </c>
      <c r="E10" s="611" t="s">
        <v>0</v>
      </c>
      <c r="F10" s="680" t="s">
        <v>1</v>
      </c>
      <c r="G10" s="680"/>
      <c r="H10" s="611" t="s">
        <v>2</v>
      </c>
      <c r="I10" s="680" t="s">
        <v>12</v>
      </c>
      <c r="J10" s="680"/>
      <c r="K10" s="611" t="s">
        <v>13</v>
      </c>
      <c r="L10" s="611" t="s">
        <v>31</v>
      </c>
      <c r="M10" s="350"/>
      <c r="N10" s="350"/>
      <c r="O10" s="350"/>
      <c r="P10" s="350"/>
      <c r="Q10" s="351"/>
      <c r="R10" s="350"/>
      <c r="S10" s="314"/>
      <c r="T10" s="314"/>
      <c r="U10" s="314"/>
      <c r="V10" s="314"/>
    </row>
    <row r="11" spans="1:256" s="170" customFormat="1" hidden="1" x14ac:dyDescent="0.15">
      <c r="A11" s="484"/>
      <c r="B11" s="484"/>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5"/>
      <c r="B12" s="491" t="s">
        <v>146</v>
      </c>
      <c r="C12" s="668"/>
      <c r="D12" s="670">
        <v>1</v>
      </c>
      <c r="E12" s="671" t="s">
        <v>1380</v>
      </c>
      <c r="F12" s="622" t="s">
        <v>141</v>
      </c>
      <c r="G12" s="613">
        <v>0</v>
      </c>
      <c r="H12" s="320"/>
      <c r="I12" s="187" t="s">
        <v>141</v>
      </c>
      <c r="J12" s="321" t="s">
        <v>242</v>
      </c>
      <c r="K12" s="213"/>
      <c r="L12" s="234"/>
      <c r="M12" s="310">
        <f>mergeValue(H12)</f>
        <v>0</v>
      </c>
      <c r="N12" s="497"/>
      <c r="O12" s="497"/>
      <c r="P12" s="310" t="str">
        <f t="array" ref="P12">IF(ISERROR(MATCH(MID(Q12,1,250),MID(note_ter,1,250),0)),"n","y")</f>
        <v>n</v>
      </c>
      <c r="Q12" s="497" t="s">
        <v>1380</v>
      </c>
      <c r="R12" s="310" t="str">
        <f>K12&amp;"("&amp;L12&amp;")"</f>
        <v>()</v>
      </c>
      <c r="S12" s="491"/>
      <c r="T12" s="491"/>
      <c r="U12" s="248"/>
      <c r="V12" s="491"/>
      <c r="W12" s="491"/>
      <c r="X12" s="491"/>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5"/>
      <c r="B13" s="491" t="s">
        <v>146</v>
      </c>
      <c r="C13" s="668"/>
      <c r="D13" s="670"/>
      <c r="E13" s="672"/>
      <c r="F13" s="674" t="s">
        <v>141</v>
      </c>
      <c r="G13" s="670">
        <v>1</v>
      </c>
      <c r="H13" s="667" t="s">
        <v>1058</v>
      </c>
      <c r="I13" s="187" t="s">
        <v>141</v>
      </c>
      <c r="J13" s="321" t="s">
        <v>242</v>
      </c>
      <c r="K13" s="213"/>
      <c r="L13" s="234"/>
      <c r="M13" s="310" t="str">
        <f>mergeValue(H13)</f>
        <v>Нижнетавдинский муниципальный район</v>
      </c>
      <c r="N13" s="497"/>
      <c r="O13" s="497"/>
      <c r="P13" s="497"/>
      <c r="Q13" s="497"/>
      <c r="R13" s="310" t="str">
        <f>K13&amp;"("&amp;L13&amp;")"</f>
        <v>()</v>
      </c>
      <c r="S13" s="491"/>
      <c r="T13" s="491"/>
      <c r="U13" s="248"/>
      <c r="V13" s="491"/>
      <c r="W13" s="491"/>
      <c r="X13" s="491"/>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52.5" customHeight="1" x14ac:dyDescent="0.15">
      <c r="A14" s="485"/>
      <c r="B14" s="491" t="s">
        <v>146</v>
      </c>
      <c r="C14" s="668"/>
      <c r="D14" s="670"/>
      <c r="E14" s="672"/>
      <c r="F14" s="675"/>
      <c r="G14" s="670"/>
      <c r="H14" s="667"/>
      <c r="I14" s="626" t="s">
        <v>141</v>
      </c>
      <c r="J14" s="613">
        <v>1</v>
      </c>
      <c r="K14" s="623" t="s">
        <v>1058</v>
      </c>
      <c r="L14" s="192" t="s">
        <v>1059</v>
      </c>
      <c r="M14" s="310" t="str">
        <f>mergeValue(H14)</f>
        <v>Нижнетавдинский муниципальный район</v>
      </c>
      <c r="N14" s="497"/>
      <c r="O14" s="497"/>
      <c r="P14" s="497"/>
      <c r="Q14" s="497"/>
      <c r="R14" s="310" t="str">
        <f>K14&amp;" ("&amp;L14&amp;")"</f>
        <v>Нижнетавдинский муниципальный район (71632000)</v>
      </c>
      <c r="S14" s="491"/>
      <c r="T14" s="491"/>
      <c r="U14" s="248"/>
      <c r="V14" s="491"/>
      <c r="W14" s="491"/>
      <c r="X14" s="491"/>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5"/>
      <c r="B15" s="485"/>
      <c r="C15" s="668"/>
      <c r="D15" s="670"/>
      <c r="E15" s="672"/>
      <c r="F15" s="676"/>
      <c r="G15" s="670"/>
      <c r="H15" s="667"/>
      <c r="I15" s="197" t="s">
        <v>141</v>
      </c>
      <c r="J15" s="197"/>
      <c r="K15" s="213" t="s">
        <v>141</v>
      </c>
      <c r="L15" s="234"/>
      <c r="M15" s="497"/>
      <c r="N15" s="497"/>
      <c r="O15" s="497"/>
      <c r="P15" s="497"/>
      <c r="Q15" s="310"/>
      <c r="R15" s="497"/>
      <c r="S15" s="491"/>
      <c r="T15" s="491"/>
      <c r="U15" s="248"/>
      <c r="V15" s="491"/>
      <c r="W15" s="491"/>
      <c r="X15" s="4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5"/>
      <c r="B16" s="485"/>
      <c r="C16" s="669"/>
      <c r="D16" s="670"/>
      <c r="E16" s="673"/>
      <c r="F16" s="187" t="s">
        <v>141</v>
      </c>
      <c r="G16" s="197" t="s">
        <v>141</v>
      </c>
      <c r="H16" s="213" t="s">
        <v>141</v>
      </c>
      <c r="I16" s="197" t="s">
        <v>141</v>
      </c>
      <c r="J16" s="197"/>
      <c r="K16" s="233"/>
      <c r="L16" s="234"/>
      <c r="M16" s="497"/>
      <c r="N16" s="497"/>
      <c r="O16" s="497"/>
      <c r="P16" s="497"/>
      <c r="Q16" s="310"/>
      <c r="R16" s="497"/>
      <c r="S16" s="491"/>
      <c r="T16" s="491"/>
      <c r="U16" s="248"/>
      <c r="V16" s="491"/>
      <c r="W16" s="491"/>
      <c r="X16" s="4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4"/>
      <c r="B17" s="484" t="s">
        <v>159</v>
      </c>
      <c r="C17" s="54"/>
      <c r="D17" s="187"/>
      <c r="E17" s="193" t="s">
        <v>141</v>
      </c>
      <c r="F17" s="189" t="s">
        <v>141</v>
      </c>
      <c r="G17" s="189"/>
      <c r="H17" s="189"/>
      <c r="I17" s="189" t="s">
        <v>141</v>
      </c>
      <c r="J17" s="189"/>
      <c r="K17" s="189"/>
      <c r="L17" s="190"/>
      <c r="M17" s="352"/>
      <c r="N17" s="350"/>
      <c r="O17" s="350"/>
      <c r="P17" s="350"/>
      <c r="Q17" s="351" t="s">
        <v>332</v>
      </c>
      <c r="R17" s="350"/>
      <c r="S17" s="312"/>
      <c r="T17" s="312"/>
      <c r="U17" s="312"/>
      <c r="V17" s="312"/>
    </row>
    <row r="18" spans="1:22" s="170" customFormat="1" ht="21" customHeight="1" x14ac:dyDescent="0.15">
      <c r="A18" s="47"/>
      <c r="B18" s="484"/>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4"/>
      <c r="C19" s="169"/>
      <c r="D19" s="484"/>
      <c r="E19" s="484"/>
      <c r="F19" s="484"/>
      <c r="G19" s="484"/>
      <c r="H19" s="484"/>
      <c r="I19" s="484"/>
      <c r="J19" s="484"/>
      <c r="K19" s="484"/>
      <c r="L19" s="484"/>
      <c r="M19" s="310"/>
      <c r="N19" s="310"/>
      <c r="O19" s="310"/>
      <c r="P19" s="310"/>
      <c r="Q19" s="311"/>
      <c r="R19" s="310"/>
      <c r="S19" s="312"/>
      <c r="T19" s="312"/>
      <c r="U19" s="312"/>
      <c r="V19" s="312"/>
    </row>
    <row r="20" spans="1:22" s="170" customFormat="1" ht="0.75" customHeight="1" x14ac:dyDescent="0.15">
      <c r="A20" s="47"/>
      <c r="B20" s="484"/>
      <c r="C20" s="169"/>
      <c r="D20" s="484"/>
      <c r="E20" s="484"/>
      <c r="F20" s="484"/>
      <c r="G20" s="484"/>
      <c r="H20" s="484"/>
      <c r="I20" s="484"/>
      <c r="J20" s="484"/>
      <c r="K20" s="484"/>
      <c r="L20" s="484"/>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algorithmName="SHA-512" hashValue="YQPdSWX5o6t00xSy0BZMSz8cAHAcUxtqXZ+f6ZUjld0gRChpMFsMLqlSQ33Y+1SYYjO+7EuMdDi757RARhYDQg==" saltValue="09E0R3EXzrgKZBgnFqZ/Ng==" spinCount="100000" sheet="1" objects="1" scenarios="1" formatColumns="0" formatRows="0"/>
  <mergeCells count="17">
    <mergeCell ref="F9:G9"/>
    <mergeCell ref="I9:J9"/>
    <mergeCell ref="F10:G10"/>
    <mergeCell ref="I10:J10"/>
    <mergeCell ref="D4:H4"/>
    <mergeCell ref="D6:E6"/>
    <mergeCell ref="F6:G6"/>
    <mergeCell ref="D8:E8"/>
    <mergeCell ref="F8:H8"/>
    <mergeCell ref="I8:L8"/>
    <mergeCell ref="E7:L7"/>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H35" sqref="H35"/>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70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v>
      </c>
      <c r="E4" s="707"/>
      <c r="F4" s="707"/>
      <c r="G4" s="707"/>
      <c r="H4" s="707"/>
      <c r="I4" s="708"/>
      <c r="J4" s="220"/>
      <c r="K4" s="220"/>
      <c r="L4" s="220"/>
      <c r="M4" s="220"/>
    </row>
    <row r="5" spans="1:38" s="223" customFormat="1" ht="15.75" x14ac:dyDescent="0.15">
      <c r="A5" s="221"/>
      <c r="B5" s="221"/>
      <c r="C5" s="221"/>
      <c r="D5" s="709" t="str">
        <f>IF(org=0,"Не определено",org)</f>
        <v>ООО "Тюмень Водоканал"</v>
      </c>
      <c r="E5" s="710"/>
      <c r="F5" s="710"/>
      <c r="G5" s="710"/>
      <c r="H5" s="710"/>
      <c r="I5" s="711"/>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13"/>
      <c r="B6" s="713"/>
      <c r="C6" s="713"/>
      <c r="D6" s="713"/>
      <c r="E6" s="713"/>
      <c r="F6" s="713"/>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13"/>
      <c r="B7" s="713"/>
      <c r="C7" s="713"/>
      <c r="D7" s="713"/>
      <c r="E7" s="713"/>
      <c r="F7" s="713"/>
    </row>
    <row r="8" spans="1:38" ht="0.2" customHeight="1" x14ac:dyDescent="0.15">
      <c r="B8" s="695"/>
      <c r="C8" s="695"/>
      <c r="D8" s="695"/>
      <c r="E8" s="712"/>
      <c r="F8" s="712"/>
    </row>
    <row r="9" spans="1:38" ht="0.2" customHeight="1" x14ac:dyDescent="0.15">
      <c r="B9" s="695"/>
      <c r="C9" s="695"/>
      <c r="D9" s="695"/>
      <c r="E9" s="712"/>
      <c r="F9" s="712"/>
    </row>
    <row r="10" spans="1:38" ht="0.2" customHeight="1" x14ac:dyDescent="0.15">
      <c r="B10" s="695"/>
      <c r="C10" s="695"/>
      <c r="D10" s="695"/>
      <c r="E10" s="712"/>
      <c r="F10" s="712"/>
    </row>
    <row r="11" spans="1:38" ht="6" hidden="1" customHeight="1" x14ac:dyDescent="0.15">
      <c r="B11" s="695"/>
      <c r="C11" s="695"/>
      <c r="D11" s="695"/>
      <c r="E11" s="712"/>
      <c r="F11" s="712"/>
    </row>
    <row r="12" spans="1:38" ht="20.25" hidden="1" customHeight="1" x14ac:dyDescent="0.15">
      <c r="A12" s="177"/>
      <c r="B12" s="695"/>
      <c r="C12" s="695"/>
      <c r="D12" s="695"/>
      <c r="E12" s="612"/>
      <c r="F12" s="177"/>
      <c r="G12" s="612"/>
      <c r="H12" s="612"/>
      <c r="I12" s="177"/>
      <c r="J12" s="177"/>
      <c r="K12" s="612"/>
    </row>
    <row r="13" spans="1:38" ht="51" customHeight="1" x14ac:dyDescent="0.15">
      <c r="B13" s="695"/>
      <c r="C13" s="695"/>
      <c r="D13" s="695"/>
      <c r="E13" s="612"/>
      <c r="F13" s="614"/>
      <c r="G13" s="177"/>
      <c r="H13" s="177"/>
      <c r="I13" s="177"/>
      <c r="J13" s="177"/>
      <c r="K13" s="612"/>
    </row>
    <row r="14" spans="1:38" s="390" customFormat="1" ht="132.75" hidden="1" customHeight="1" x14ac:dyDescent="0.15">
      <c r="B14" s="714"/>
      <c r="C14" s="714"/>
      <c r="D14" s="714"/>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704"/>
      <c r="B18" s="177"/>
      <c r="C18" s="177"/>
      <c r="D18" s="705" t="s">
        <v>113</v>
      </c>
      <c r="E18" s="705"/>
      <c r="F18" s="690" t="s">
        <v>194</v>
      </c>
      <c r="G18" s="690"/>
      <c r="H18" s="690"/>
      <c r="I18" s="690"/>
      <c r="J18" s="690" t="s">
        <v>319</v>
      </c>
      <c r="K18" s="690"/>
      <c r="L18" s="690"/>
      <c r="M18" s="690"/>
    </row>
    <row r="19" spans="1:38" ht="23.25" customHeight="1" x14ac:dyDescent="0.15">
      <c r="A19" s="704"/>
      <c r="B19" s="178"/>
      <c r="C19" s="179"/>
      <c r="D19" s="616" t="s">
        <v>25</v>
      </c>
      <c r="E19" s="616" t="s">
        <v>145</v>
      </c>
      <c r="F19" s="616" t="s">
        <v>140</v>
      </c>
      <c r="G19" s="693" t="s">
        <v>25</v>
      </c>
      <c r="H19" s="694"/>
      <c r="I19" s="616" t="s">
        <v>145</v>
      </c>
      <c r="J19" s="616" t="s">
        <v>140</v>
      </c>
      <c r="K19" s="693" t="s">
        <v>25</v>
      </c>
      <c r="L19" s="694"/>
      <c r="M19" s="616" t="s">
        <v>145</v>
      </c>
    </row>
    <row r="20" spans="1:38" s="181" customFormat="1" ht="14.25" customHeight="1" x14ac:dyDescent="0.15">
      <c r="A20" s="89"/>
      <c r="B20" s="89"/>
      <c r="C20" s="89"/>
      <c r="D20" s="195" t="s">
        <v>26</v>
      </c>
      <c r="E20" s="195" t="s">
        <v>0</v>
      </c>
      <c r="F20" s="195" t="s">
        <v>1</v>
      </c>
      <c r="G20" s="691" t="s">
        <v>2</v>
      </c>
      <c r="H20" s="692"/>
      <c r="I20" s="195" t="s">
        <v>12</v>
      </c>
      <c r="J20" s="195" t="s">
        <v>13</v>
      </c>
      <c r="K20" s="691" t="s">
        <v>31</v>
      </c>
      <c r="L20" s="692"/>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699" t="s">
        <v>26</v>
      </c>
      <c r="E22" s="696" t="s">
        <v>672</v>
      </c>
      <c r="F22" s="688" t="s">
        <v>19</v>
      </c>
      <c r="G22" s="700"/>
      <c r="H22" s="670">
        <v>1</v>
      </c>
      <c r="I22" s="702"/>
      <c r="J22" s="688" t="s">
        <v>19</v>
      </c>
      <c r="K22" s="201" t="s">
        <v>141</v>
      </c>
      <c r="L22" s="615" t="s">
        <v>26</v>
      </c>
      <c r="M22" s="217" t="s">
        <v>141</v>
      </c>
      <c r="X22" s="220">
        <v>4189706</v>
      </c>
      <c r="Y22" s="220" t="s">
        <v>142</v>
      </c>
      <c r="Z22" s="220">
        <v>1705000</v>
      </c>
    </row>
    <row r="23" spans="1:38" ht="15" hidden="1" customHeight="1" x14ac:dyDescent="0.15">
      <c r="A23" s="71"/>
      <c r="B23" s="71"/>
      <c r="C23" s="86"/>
      <c r="D23" s="699"/>
      <c r="E23" s="697"/>
      <c r="F23" s="689"/>
      <c r="G23" s="701"/>
      <c r="H23" s="670"/>
      <c r="I23" s="703"/>
      <c r="J23" s="689"/>
      <c r="K23" s="187" t="s">
        <v>141</v>
      </c>
      <c r="L23" s="197"/>
      <c r="M23" s="216" t="s">
        <v>141</v>
      </c>
    </row>
    <row r="24" spans="1:38" ht="15" hidden="1" customHeight="1" x14ac:dyDescent="0.15">
      <c r="A24" s="71"/>
      <c r="B24" s="71"/>
      <c r="C24" s="86"/>
      <c r="D24" s="699"/>
      <c r="E24" s="698"/>
      <c r="F24" s="689"/>
      <c r="G24" s="187"/>
      <c r="H24" s="197"/>
      <c r="I24" s="193" t="s">
        <v>141</v>
      </c>
      <c r="J24" s="197"/>
      <c r="K24" s="197" t="s">
        <v>141</v>
      </c>
      <c r="L24" s="197"/>
      <c r="M24" s="198"/>
    </row>
    <row r="25" spans="1:38" ht="15" hidden="1" customHeight="1" x14ac:dyDescent="0.15">
      <c r="A25" s="228"/>
      <c r="B25" s="199"/>
      <c r="C25" s="685"/>
      <c r="D25" s="187"/>
      <c r="E25" s="188" t="s">
        <v>141</v>
      </c>
      <c r="F25" s="197"/>
      <c r="G25" s="197"/>
      <c r="H25" s="197"/>
      <c r="I25" s="197"/>
      <c r="J25" s="197"/>
      <c r="K25" s="197" t="s">
        <v>141</v>
      </c>
      <c r="L25" s="197"/>
      <c r="M25" s="198"/>
    </row>
    <row r="26" spans="1:38" ht="15" customHeight="1" x14ac:dyDescent="0.15">
      <c r="C26" s="685"/>
      <c r="D26" s="232"/>
      <c r="E26" s="232"/>
      <c r="F26" s="232"/>
      <c r="G26" s="232"/>
      <c r="H26" s="232"/>
      <c r="I26" s="232"/>
      <c r="J26" s="232"/>
      <c r="K26" s="232" t="s">
        <v>141</v>
      </c>
      <c r="L26" s="232"/>
      <c r="M26" s="232"/>
    </row>
    <row r="27" spans="1:38" ht="37.5" customHeight="1" x14ac:dyDescent="0.15"/>
    <row r="33" spans="12:12" x14ac:dyDescent="0.15">
      <c r="L33" s="627"/>
    </row>
  </sheetData>
  <sheetProtection algorithmName="SHA-512" hashValue="HaOs9bibi4mRjo9YSbOP36+r9E6oX7KvmUSnsz3pHicpBq25vRgjo5SFPD1sTrlBVnOP3EWGcej4EBxMBRjt7w==" saltValue="W564jrbhgEYPxdn/n7uufg=="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9" customFormat="1" x14ac:dyDescent="0.15">
      <c r="D7" s="354"/>
      <c r="E7" s="318"/>
      <c r="F7" s="318"/>
      <c r="G7" s="318"/>
      <c r="U7" s="254"/>
    </row>
    <row r="8" spans="1:21" s="71" customFormat="1" x14ac:dyDescent="0.15">
      <c r="C8" s="134">
        <v>22</v>
      </c>
      <c r="D8" s="718" t="s">
        <v>236</v>
      </c>
      <c r="E8" s="719"/>
      <c r="F8" s="719"/>
      <c r="G8" s="720"/>
      <c r="U8" s="259"/>
    </row>
    <row r="9" spans="1:21" s="484" customFormat="1" ht="11.25" customHeight="1" x14ac:dyDescent="0.15">
      <c r="A9" s="47"/>
      <c r="C9" s="52"/>
      <c r="D9" s="721" t="s">
        <v>225</v>
      </c>
      <c r="E9" s="721"/>
      <c r="F9" s="721"/>
      <c r="G9" s="722" t="s">
        <v>226</v>
      </c>
      <c r="H9" s="491"/>
      <c r="R9" s="247"/>
    </row>
    <row r="10" spans="1:21" s="484" customFormat="1" ht="11.25" customHeight="1" x14ac:dyDescent="0.15">
      <c r="A10" s="47" t="s">
        <v>474</v>
      </c>
      <c r="C10" s="52"/>
      <c r="D10" s="621" t="s">
        <v>25</v>
      </c>
      <c r="E10" s="331"/>
      <c r="F10" s="332" t="s">
        <v>215</v>
      </c>
      <c r="G10" s="723"/>
      <c r="H10" s="491"/>
      <c r="R10" s="247"/>
    </row>
    <row r="11" spans="1:21" s="484" customFormat="1" ht="12" customHeight="1" x14ac:dyDescent="0.15">
      <c r="A11" s="47"/>
      <c r="C11" s="52"/>
      <c r="D11" s="349" t="s">
        <v>26</v>
      </c>
      <c r="E11" s="333">
        <v>2</v>
      </c>
      <c r="F11" s="334">
        <v>3</v>
      </c>
      <c r="G11" s="335">
        <v>4</v>
      </c>
      <c r="H11" s="491"/>
      <c r="R11" s="247"/>
    </row>
    <row r="12" spans="1:21" s="484" customFormat="1" x14ac:dyDescent="0.15">
      <c r="A12" s="47"/>
      <c r="C12" s="52"/>
      <c r="D12" s="617">
        <v>1</v>
      </c>
      <c r="E12" s="337" t="s">
        <v>245</v>
      </c>
      <c r="F12" s="357" t="str">
        <f>IF(form_up_date="","",form_up_date)</f>
        <v>22.03.2021</v>
      </c>
      <c r="G12" s="359" t="s">
        <v>246</v>
      </c>
      <c r="H12" s="491"/>
      <c r="R12" s="247"/>
    </row>
    <row r="13" spans="1:21" s="484" customFormat="1" ht="45" x14ac:dyDescent="0.15">
      <c r="A13" s="47"/>
      <c r="C13" s="52"/>
      <c r="D13" s="617" t="s">
        <v>257</v>
      </c>
      <c r="E13" s="337" t="s">
        <v>247</v>
      </c>
      <c r="F13" s="357" t="s">
        <v>1382</v>
      </c>
      <c r="G13" s="338" t="s">
        <v>318</v>
      </c>
      <c r="H13" s="491"/>
      <c r="R13" s="247"/>
    </row>
    <row r="14" spans="1:21" s="484" customFormat="1" ht="22.5" x14ac:dyDescent="0.15">
      <c r="A14" s="47"/>
      <c r="C14" s="52"/>
      <c r="D14" s="617" t="s">
        <v>258</v>
      </c>
      <c r="E14" s="337" t="s">
        <v>248</v>
      </c>
      <c r="F14" s="357" t="s">
        <v>672</v>
      </c>
      <c r="G14" s="359" t="s">
        <v>249</v>
      </c>
      <c r="H14" s="491"/>
      <c r="R14" s="247"/>
    </row>
    <row r="15" spans="1:21" s="484" customFormat="1" ht="22.5" x14ac:dyDescent="0.15">
      <c r="A15" s="47"/>
      <c r="C15" s="52"/>
      <c r="D15" s="617" t="s">
        <v>259</v>
      </c>
      <c r="E15" s="337" t="s">
        <v>250</v>
      </c>
      <c r="F15" s="358" t="s">
        <v>251</v>
      </c>
      <c r="G15" s="338"/>
      <c r="H15" s="491"/>
      <c r="R15" s="247"/>
    </row>
    <row r="16" spans="1:21" s="484" customFormat="1" x14ac:dyDescent="0.15">
      <c r="A16" s="47"/>
      <c r="C16" s="52"/>
      <c r="D16" s="336" t="str">
        <f>D15&amp;".1"</f>
        <v>4.1.1</v>
      </c>
      <c r="E16" s="339" t="s">
        <v>3</v>
      </c>
      <c r="F16" s="357" t="str">
        <f>IF(region_name="","",region_name)</f>
        <v>Тюменская область</v>
      </c>
      <c r="G16" s="359" t="s">
        <v>252</v>
      </c>
      <c r="H16" s="491"/>
      <c r="R16" s="247"/>
    </row>
    <row r="17" spans="1:18" s="484" customFormat="1" ht="22.5" x14ac:dyDescent="0.15">
      <c r="A17" s="47"/>
      <c r="C17" s="52"/>
      <c r="D17" s="617" t="s">
        <v>260</v>
      </c>
      <c r="E17" s="340" t="s">
        <v>253</v>
      </c>
      <c r="F17" s="357" t="s">
        <v>1058</v>
      </c>
      <c r="G17" s="360" t="s">
        <v>254</v>
      </c>
      <c r="H17" s="491"/>
      <c r="R17" s="247"/>
    </row>
    <row r="18" spans="1:18" s="484" customFormat="1" ht="56.25" x14ac:dyDescent="0.15">
      <c r="A18" s="47"/>
      <c r="C18" s="52"/>
      <c r="D18" s="617" t="s">
        <v>261</v>
      </c>
      <c r="E18" s="341" t="s">
        <v>255</v>
      </c>
      <c r="F18" s="357" t="s">
        <v>1383</v>
      </c>
      <c r="G18" s="348" t="s">
        <v>317</v>
      </c>
      <c r="H18" s="491"/>
      <c r="R18" s="247"/>
    </row>
    <row r="19" spans="1:18" x14ac:dyDescent="0.15">
      <c r="D19" s="342"/>
      <c r="E19" s="343"/>
      <c r="F19" s="344"/>
      <c r="G19" s="345"/>
    </row>
    <row r="20" spans="1:18" x14ac:dyDescent="0.15">
      <c r="D20" s="346"/>
      <c r="E20" s="715" t="s">
        <v>256</v>
      </c>
      <c r="F20" s="715"/>
      <c r="G20" s="347"/>
    </row>
  </sheetData>
  <sheetProtection algorithmName="SHA-512" hashValue="BnRWDpUWsIJ7HJfPkdj1K1LwHGswCCVUcG4DEUtBPXFB3wl+olyTp5SAb7PbAInMbEZJMw7L+mk2Tzj0pJGHOg==" saltValue="tGQ2DntDWiRFzwOMdqtbc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44"/>
  <sheetViews>
    <sheetView showGridLines="0" topLeftCell="C8" zoomScaleNormal="100" workbookViewId="0">
      <selection activeCell="G23" sqref="G23"/>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497" customWidth="1"/>
    <col min="12" max="15" width="3.7109375" style="191" customWidth="1"/>
    <col min="16" max="16" width="10.5703125" style="497" customWidth="1"/>
    <col min="17" max="17" width="34.7109375" style="191" customWidth="1"/>
    <col min="18" max="18" width="9.42578125" style="191" customWidth="1"/>
    <col min="19" max="19" width="9.140625" style="465"/>
    <col min="20" max="24" width="9.140625" style="191"/>
    <col min="25" max="29" width="9.140625" style="47"/>
    <col min="30" max="16384" width="9.140625" style="33"/>
  </cols>
  <sheetData>
    <row r="1" spans="1:29" s="491" customFormat="1" ht="10.5" hidden="1" customHeight="1" x14ac:dyDescent="0.15">
      <c r="A1" s="539"/>
      <c r="C1" s="237"/>
      <c r="G1" s="491">
        <v>4</v>
      </c>
      <c r="K1" s="497"/>
      <c r="P1" s="497"/>
    </row>
    <row r="2" spans="1:29" s="491" customFormat="1" ht="22.5" hidden="1" x14ac:dyDescent="0.15">
      <c r="A2" s="492"/>
      <c r="C2" s="540"/>
      <c r="D2" s="538"/>
      <c r="E2" s="462"/>
      <c r="F2" s="537" t="s">
        <v>417</v>
      </c>
      <c r="G2" s="533"/>
      <c r="H2" s="541" t="s">
        <v>446</v>
      </c>
      <c r="I2" s="455"/>
      <c r="K2" s="497"/>
      <c r="P2" s="497"/>
      <c r="S2" s="465"/>
      <c r="Y2" s="47"/>
      <c r="Z2" s="47"/>
      <c r="AA2" s="47"/>
      <c r="AB2" s="47"/>
      <c r="AC2" s="47"/>
    </row>
    <row r="3" spans="1:29" s="484" customFormat="1" ht="10.5" hidden="1" customHeight="1" x14ac:dyDescent="0.15">
      <c r="A3" s="492"/>
      <c r="B3" s="491"/>
      <c r="C3" s="486"/>
      <c r="I3" s="491"/>
      <c r="J3" s="491"/>
      <c r="K3" s="497"/>
      <c r="L3" s="491"/>
      <c r="M3" s="491"/>
      <c r="N3" s="491"/>
      <c r="O3" s="491"/>
      <c r="P3" s="497"/>
      <c r="Q3" s="491"/>
      <c r="R3" s="491"/>
      <c r="S3" s="465"/>
      <c r="T3" s="491"/>
      <c r="U3" s="491"/>
      <c r="V3" s="491"/>
      <c r="W3" s="491"/>
      <c r="X3" s="491"/>
      <c r="Y3" s="47"/>
      <c r="Z3" s="47"/>
      <c r="AA3" s="47"/>
      <c r="AB3" s="47"/>
      <c r="AC3" s="47"/>
    </row>
    <row r="4" spans="1:29" s="484" customFormat="1" ht="22.5" hidden="1" x14ac:dyDescent="0.15">
      <c r="A4" s="492"/>
      <c r="B4" s="491"/>
      <c r="C4" s="540"/>
      <c r="D4" s="538"/>
      <c r="E4" s="462"/>
      <c r="F4" s="537" t="s">
        <v>388</v>
      </c>
      <c r="G4" s="533"/>
      <c r="H4" s="542" t="s">
        <v>461</v>
      </c>
      <c r="I4" s="455"/>
      <c r="J4" s="491"/>
      <c r="K4" s="497"/>
      <c r="L4" s="491"/>
      <c r="M4" s="491"/>
      <c r="N4" s="491"/>
      <c r="O4" s="491"/>
      <c r="P4" s="497"/>
      <c r="Q4" s="491"/>
      <c r="R4" s="491"/>
      <c r="S4" s="465"/>
      <c r="T4" s="491"/>
      <c r="U4" s="491"/>
      <c r="V4" s="491"/>
      <c r="W4" s="491"/>
      <c r="X4" s="491"/>
      <c r="Y4" s="47"/>
      <c r="Z4" s="47"/>
      <c r="AA4" s="47"/>
      <c r="AB4" s="47"/>
      <c r="AC4" s="47"/>
    </row>
    <row r="5" spans="1:29" s="484" customFormat="1" ht="10.5" hidden="1" customHeight="1" x14ac:dyDescent="0.15">
      <c r="A5" s="492"/>
      <c r="B5" s="491"/>
      <c r="C5" s="486"/>
      <c r="I5" s="491"/>
      <c r="J5" s="491"/>
      <c r="K5" s="497"/>
      <c r="L5" s="491"/>
      <c r="M5" s="491"/>
      <c r="N5" s="491"/>
      <c r="O5" s="491"/>
      <c r="P5" s="497"/>
      <c r="Q5" s="491"/>
      <c r="R5" s="491"/>
      <c r="S5" s="465"/>
      <c r="T5" s="491"/>
      <c r="U5" s="491"/>
      <c r="V5" s="491"/>
      <c r="W5" s="491"/>
      <c r="X5" s="491"/>
      <c r="Y5" s="47"/>
      <c r="Z5" s="47"/>
      <c r="AA5" s="47"/>
      <c r="AB5" s="47"/>
      <c r="AC5" s="47"/>
    </row>
    <row r="6" spans="1:29" s="484" customFormat="1" ht="10.5" hidden="1" customHeight="1" x14ac:dyDescent="0.15">
      <c r="A6" s="492"/>
      <c r="B6" s="491"/>
      <c r="C6" s="486"/>
      <c r="I6" s="491"/>
      <c r="J6" s="491"/>
      <c r="K6" s="497"/>
      <c r="L6" s="491"/>
      <c r="M6" s="491"/>
      <c r="N6" s="491"/>
      <c r="O6" s="491"/>
      <c r="P6" s="497"/>
      <c r="Q6" s="491"/>
      <c r="R6" s="491"/>
      <c r="S6" s="465"/>
      <c r="T6" s="491"/>
      <c r="U6" s="491"/>
      <c r="V6" s="491"/>
      <c r="W6" s="491"/>
      <c r="X6" s="491"/>
      <c r="Y6" s="47"/>
      <c r="Z6" s="47"/>
      <c r="AA6" s="47"/>
      <c r="AB6" s="47"/>
      <c r="AC6" s="47"/>
    </row>
    <row r="7" spans="1:29" s="47" customFormat="1" ht="10.5" hidden="1" customHeight="1" x14ac:dyDescent="0.15">
      <c r="A7" s="15"/>
      <c r="B7" s="191"/>
      <c r="C7" s="14"/>
      <c r="H7" s="47">
        <v>4</v>
      </c>
      <c r="I7" s="191"/>
      <c r="J7" s="191"/>
      <c r="K7" s="497"/>
      <c r="L7" s="191"/>
      <c r="M7" s="191"/>
      <c r="N7" s="191"/>
      <c r="O7" s="191"/>
      <c r="P7" s="497"/>
      <c r="Q7" s="191"/>
      <c r="R7" s="191"/>
      <c r="S7" s="465"/>
      <c r="T7" s="191"/>
      <c r="U7" s="191"/>
      <c r="V7" s="191"/>
      <c r="W7" s="191"/>
      <c r="X7" s="191"/>
    </row>
    <row r="8" spans="1:29" ht="3" customHeight="1" x14ac:dyDescent="0.15"/>
    <row r="9" spans="1:29" ht="39" customHeight="1" x14ac:dyDescent="0.15">
      <c r="D9" s="725" t="s">
        <v>592</v>
      </c>
      <c r="E9" s="726"/>
      <c r="F9" s="727"/>
      <c r="G9" s="13"/>
      <c r="H9" s="12"/>
    </row>
    <row r="10" spans="1:29" ht="10.5" hidden="1" customHeight="1" x14ac:dyDescent="0.15"/>
    <row r="11" spans="1:29" ht="3" customHeight="1" x14ac:dyDescent="0.15">
      <c r="G11" s="549">
        <v>22</v>
      </c>
    </row>
    <row r="12" spans="1:29" ht="18" customHeight="1" x14ac:dyDescent="0.15">
      <c r="D12" s="670" t="s">
        <v>225</v>
      </c>
      <c r="E12" s="670"/>
      <c r="F12" s="670"/>
      <c r="G12" s="670"/>
      <c r="H12" s="670" t="s">
        <v>226</v>
      </c>
    </row>
    <row r="13" spans="1:29" ht="101.25" x14ac:dyDescent="0.15">
      <c r="D13" s="670" t="s">
        <v>25</v>
      </c>
      <c r="E13" s="729" t="s">
        <v>243</v>
      </c>
      <c r="F13" s="729" t="s">
        <v>154</v>
      </c>
      <c r="G13" s="327" t="s">
        <v>1381</v>
      </c>
      <c r="H13" s="670"/>
    </row>
    <row r="14" spans="1:29" ht="21" customHeight="1" x14ac:dyDescent="0.15">
      <c r="D14" s="670"/>
      <c r="E14" s="729"/>
      <c r="F14" s="729"/>
      <c r="G14" s="389" t="s">
        <v>215</v>
      </c>
      <c r="H14" s="670"/>
    </row>
    <row r="15" spans="1:29" ht="11.25" x14ac:dyDescent="0.15">
      <c r="D15" s="466" t="s">
        <v>26</v>
      </c>
      <c r="E15" s="466" t="s">
        <v>0</v>
      </c>
      <c r="F15" s="466" t="s">
        <v>1</v>
      </c>
      <c r="G15" s="467">
        <f>G1</f>
        <v>4</v>
      </c>
      <c r="H15" s="467"/>
    </row>
    <row r="16" spans="1:29" ht="45" x14ac:dyDescent="0.15">
      <c r="C16" s="346"/>
      <c r="D16" s="10" t="s">
        <v>26</v>
      </c>
      <c r="E16" s="269" t="s">
        <v>415</v>
      </c>
      <c r="F16" s="386" t="s">
        <v>416</v>
      </c>
      <c r="G16" s="456" t="str">
        <f>IF(buhg_flag="да",IF(dateBuhg="","Не указана",dateBuhg),"Не осуществлялась")</f>
        <v>24.03.2021</v>
      </c>
      <c r="H16" s="325" t="s">
        <v>598</v>
      </c>
      <c r="I16" s="455"/>
    </row>
    <row r="17" spans="1:29" ht="22.5" x14ac:dyDescent="0.15">
      <c r="C17" s="346"/>
      <c r="D17" s="10" t="s">
        <v>0</v>
      </c>
      <c r="E17" s="269" t="s">
        <v>596</v>
      </c>
      <c r="F17" s="386" t="s">
        <v>417</v>
      </c>
      <c r="G17" s="488">
        <f>+'[1]Форма 1.4.1 ГВС'!$G$17</f>
        <v>458.08825000000002</v>
      </c>
      <c r="H17" s="325" t="s">
        <v>597</v>
      </c>
      <c r="I17" s="455"/>
    </row>
    <row r="18" spans="1:29" ht="22.5" x14ac:dyDescent="0.15">
      <c r="C18" s="346"/>
      <c r="D18" s="10" t="s">
        <v>1</v>
      </c>
      <c r="E18" s="269" t="s">
        <v>419</v>
      </c>
      <c r="F18" s="386" t="s">
        <v>417</v>
      </c>
      <c r="G18" s="8">
        <f>SUM(G19:G23,G26:G32,G35,G38,G40,G42)</f>
        <v>426.51760999999993</v>
      </c>
      <c r="H18" s="325" t="s">
        <v>418</v>
      </c>
      <c r="I18" s="455"/>
    </row>
    <row r="19" spans="1:29" ht="22.5" x14ac:dyDescent="0.15">
      <c r="C19" s="346"/>
      <c r="D19" s="10" t="s">
        <v>258</v>
      </c>
      <c r="E19" s="7" t="s">
        <v>599</v>
      </c>
      <c r="F19" s="386" t="s">
        <v>417</v>
      </c>
      <c r="G19" s="488">
        <f>+'[1]Форма 1.4.1 ГВС'!$G$19</f>
        <v>0</v>
      </c>
      <c r="H19" s="325"/>
      <c r="I19" s="455"/>
    </row>
    <row r="20" spans="1:29" s="484" customFormat="1" ht="33.75" x14ac:dyDescent="0.15">
      <c r="A20" s="592"/>
      <c r="B20" s="491"/>
      <c r="C20" s="346"/>
      <c r="D20" s="10" t="s">
        <v>414</v>
      </c>
      <c r="E20" s="590" t="s">
        <v>600</v>
      </c>
      <c r="F20" s="588" t="s">
        <v>417</v>
      </c>
      <c r="G20" s="488">
        <v>0</v>
      </c>
      <c r="H20" s="325"/>
      <c r="I20" s="455"/>
      <c r="J20" s="491"/>
      <c r="K20" s="497"/>
      <c r="L20" s="491"/>
      <c r="M20" s="491"/>
      <c r="N20" s="491"/>
      <c r="O20" s="491"/>
      <c r="P20" s="497"/>
      <c r="Q20" s="491"/>
      <c r="R20" s="491"/>
      <c r="S20" s="465"/>
      <c r="T20" s="491"/>
      <c r="U20" s="491"/>
      <c r="V20" s="491"/>
      <c r="W20" s="491"/>
      <c r="X20" s="491"/>
      <c r="Y20" s="47"/>
      <c r="Z20" s="47"/>
      <c r="AA20" s="47"/>
      <c r="AB20" s="47"/>
      <c r="AC20" s="47"/>
    </row>
    <row r="21" spans="1:29" s="484" customFormat="1" ht="22.5" x14ac:dyDescent="0.15">
      <c r="A21" s="592"/>
      <c r="B21" s="491"/>
      <c r="C21" s="346"/>
      <c r="D21" s="10" t="s">
        <v>423</v>
      </c>
      <c r="E21" s="590" t="s">
        <v>601</v>
      </c>
      <c r="F21" s="588" t="s">
        <v>417</v>
      </c>
      <c r="G21" s="488">
        <v>0</v>
      </c>
      <c r="H21" s="325"/>
      <c r="I21" s="455"/>
      <c r="J21" s="491"/>
      <c r="K21" s="497"/>
      <c r="L21" s="491"/>
      <c r="M21" s="491"/>
      <c r="N21" s="491"/>
      <c r="O21" s="491"/>
      <c r="P21" s="497"/>
      <c r="Q21" s="491"/>
      <c r="R21" s="491"/>
      <c r="S21" s="465"/>
      <c r="T21" s="491"/>
      <c r="U21" s="491"/>
      <c r="V21" s="491"/>
      <c r="W21" s="491"/>
      <c r="X21" s="491"/>
      <c r="Y21" s="47"/>
      <c r="Z21" s="47"/>
      <c r="AA21" s="47"/>
      <c r="AB21" s="47"/>
      <c r="AC21" s="47"/>
    </row>
    <row r="22" spans="1:29" s="484" customFormat="1" ht="33.75" x14ac:dyDescent="0.15">
      <c r="A22" s="592"/>
      <c r="B22" s="491"/>
      <c r="C22" s="346"/>
      <c r="D22" s="10" t="s">
        <v>424</v>
      </c>
      <c r="E22" s="590" t="s">
        <v>602</v>
      </c>
      <c r="F22" s="588" t="s">
        <v>417</v>
      </c>
      <c r="G22" s="488">
        <v>0</v>
      </c>
      <c r="H22" s="325"/>
      <c r="I22" s="455"/>
      <c r="J22" s="491"/>
      <c r="K22" s="497"/>
      <c r="L22" s="491"/>
      <c r="M22" s="491"/>
      <c r="N22" s="491"/>
      <c r="O22" s="491"/>
      <c r="P22" s="497"/>
      <c r="Q22" s="491"/>
      <c r="R22" s="491"/>
      <c r="S22" s="465"/>
      <c r="T22" s="491"/>
      <c r="U22" s="491"/>
      <c r="V22" s="491"/>
      <c r="W22" s="491"/>
      <c r="X22" s="491"/>
      <c r="Y22" s="47"/>
      <c r="Z22" s="47"/>
      <c r="AA22" s="47"/>
      <c r="AB22" s="47"/>
      <c r="AC22" s="47"/>
    </row>
    <row r="23" spans="1:29" s="191" customFormat="1" ht="22.5" x14ac:dyDescent="0.15">
      <c r="A23" s="15"/>
      <c r="C23" s="4"/>
      <c r="D23" s="10" t="s">
        <v>426</v>
      </c>
      <c r="E23" s="7" t="s">
        <v>425</v>
      </c>
      <c r="F23" s="386" t="s">
        <v>417</v>
      </c>
      <c r="G23" s="488">
        <f>+'[1]Форма 1.4.1 ГВС'!$G$23</f>
        <v>29.80997</v>
      </c>
      <c r="H23" s="325"/>
      <c r="I23" s="455"/>
      <c r="K23" s="497"/>
      <c r="P23" s="497"/>
      <c r="S23" s="465"/>
      <c r="Y23" s="47"/>
      <c r="Z23" s="47"/>
      <c r="AA23" s="47"/>
      <c r="AB23" s="47"/>
      <c r="AC23" s="47"/>
    </row>
    <row r="24" spans="1:29" s="191" customFormat="1" ht="22.5" x14ac:dyDescent="0.15">
      <c r="A24" s="15"/>
      <c r="C24" s="9"/>
      <c r="D24" s="10" t="s">
        <v>427</v>
      </c>
      <c r="E24" s="6" t="s">
        <v>337</v>
      </c>
      <c r="F24" s="386" t="s">
        <v>421</v>
      </c>
      <c r="G24" s="488">
        <f>+'[1]Форма 1.4.1 ГВС'!$G$24</f>
        <v>2.4588999999999999</v>
      </c>
      <c r="H24" s="325"/>
      <c r="I24" s="455"/>
      <c r="K24" s="497"/>
      <c r="P24" s="497"/>
      <c r="S24" s="465"/>
      <c r="Y24" s="47"/>
      <c r="Z24" s="47"/>
      <c r="AA24" s="47"/>
      <c r="AB24" s="47"/>
      <c r="AC24" s="47"/>
    </row>
    <row r="25" spans="1:29" s="191" customFormat="1" ht="18.75" x14ac:dyDescent="0.15">
      <c r="A25" s="15"/>
      <c r="C25" s="346"/>
      <c r="D25" s="10" t="s">
        <v>428</v>
      </c>
      <c r="E25" s="6" t="s">
        <v>420</v>
      </c>
      <c r="F25" s="386" t="s">
        <v>422</v>
      </c>
      <c r="G25" s="488">
        <f>+'[1]Форма 1.4.1 ГВС'!$G$25</f>
        <v>12.123294969295214</v>
      </c>
      <c r="H25" s="325"/>
      <c r="I25" s="455"/>
      <c r="K25" s="497"/>
      <c r="P25" s="497"/>
      <c r="S25" s="465"/>
      <c r="Y25" s="47"/>
      <c r="Z25" s="47"/>
      <c r="AA25" s="47"/>
      <c r="AB25" s="47"/>
      <c r="AC25" s="47"/>
    </row>
    <row r="26" spans="1:29" s="191" customFormat="1" ht="22.5" x14ac:dyDescent="0.15">
      <c r="A26" s="15"/>
      <c r="C26" s="346"/>
      <c r="D26" s="10" t="s">
        <v>429</v>
      </c>
      <c r="E26" s="7" t="s">
        <v>338</v>
      </c>
      <c r="F26" s="386" t="s">
        <v>417</v>
      </c>
      <c r="G26" s="488">
        <f>+'[1]Форма 1.4.1 ГВС'!$G$26</f>
        <v>17.663290000000003</v>
      </c>
      <c r="H26" s="325"/>
      <c r="I26" s="455"/>
      <c r="K26" s="552"/>
      <c r="L26" s="237"/>
      <c r="M26" s="237"/>
      <c r="P26" s="497"/>
      <c r="S26" s="465"/>
      <c r="Y26" s="47"/>
      <c r="Z26" s="47"/>
      <c r="AA26" s="47"/>
      <c r="AB26" s="47"/>
      <c r="AC26" s="47"/>
    </row>
    <row r="27" spans="1:29" s="191" customFormat="1" ht="22.5" x14ac:dyDescent="0.15">
      <c r="A27" s="15"/>
      <c r="C27" s="346"/>
      <c r="D27" s="10" t="s">
        <v>430</v>
      </c>
      <c r="E27" s="7" t="s">
        <v>339</v>
      </c>
      <c r="F27" s="386" t="s">
        <v>417</v>
      </c>
      <c r="G27" s="488">
        <f>+'[1]Форма 1.4.1 ГВС'!$G$27</f>
        <v>5.0693200000000003</v>
      </c>
      <c r="H27" s="325"/>
      <c r="I27" s="455"/>
      <c r="K27" s="552"/>
      <c r="L27" s="237"/>
      <c r="M27" s="237"/>
      <c r="P27" s="497"/>
      <c r="S27" s="465"/>
      <c r="Y27" s="47"/>
      <c r="Z27" s="47"/>
      <c r="AA27" s="47"/>
      <c r="AB27" s="47"/>
      <c r="AC27" s="47"/>
    </row>
    <row r="28" spans="1:29" s="191" customFormat="1" ht="22.5" x14ac:dyDescent="0.15">
      <c r="A28" s="15"/>
      <c r="C28" s="346"/>
      <c r="D28" s="10" t="s">
        <v>431</v>
      </c>
      <c r="E28" s="7" t="s">
        <v>340</v>
      </c>
      <c r="F28" s="386" t="s">
        <v>417</v>
      </c>
      <c r="G28" s="488">
        <f>+'[1]Форма 1.4.1 ГВС'!$G$28</f>
        <v>10.716339999999999</v>
      </c>
      <c r="H28" s="325"/>
      <c r="I28" s="455"/>
      <c r="K28" s="552"/>
      <c r="L28" s="237"/>
      <c r="M28" s="237"/>
      <c r="P28" s="497"/>
      <c r="S28" s="465"/>
      <c r="Y28" s="47"/>
      <c r="Z28" s="47"/>
      <c r="AA28" s="47"/>
      <c r="AB28" s="47"/>
      <c r="AC28" s="47"/>
    </row>
    <row r="29" spans="1:29" s="491" customFormat="1" ht="22.5" x14ac:dyDescent="0.15">
      <c r="A29" s="592"/>
      <c r="C29" s="346"/>
      <c r="D29" s="10" t="s">
        <v>436</v>
      </c>
      <c r="E29" s="590" t="s">
        <v>603</v>
      </c>
      <c r="F29" s="588"/>
      <c r="G29" s="488">
        <f>+'[1]Форма 1.4.1 ГВС'!$G$29</f>
        <v>2.93615</v>
      </c>
      <c r="H29" s="325"/>
      <c r="I29" s="455"/>
      <c r="K29" s="552"/>
      <c r="L29" s="237"/>
      <c r="M29" s="237"/>
      <c r="P29" s="497"/>
      <c r="S29" s="465"/>
      <c r="Y29" s="47"/>
      <c r="Z29" s="47"/>
      <c r="AA29" s="47"/>
      <c r="AB29" s="47"/>
      <c r="AC29" s="47"/>
    </row>
    <row r="30" spans="1:29" s="191" customFormat="1" ht="22.5" x14ac:dyDescent="0.15">
      <c r="A30" s="15"/>
      <c r="C30" s="346"/>
      <c r="D30" s="10" t="s">
        <v>441</v>
      </c>
      <c r="E30" s="7" t="s">
        <v>341</v>
      </c>
      <c r="F30" s="386" t="s">
        <v>417</v>
      </c>
      <c r="G30" s="488">
        <f>+'[1]Форма 1.4.1 ГВС'!$G$30</f>
        <v>26.311230000000002</v>
      </c>
      <c r="H30" s="325"/>
      <c r="I30" s="455"/>
      <c r="K30" s="552"/>
      <c r="L30" s="237"/>
      <c r="M30" s="237"/>
      <c r="P30" s="497"/>
      <c r="S30" s="465"/>
      <c r="Y30" s="47"/>
      <c r="Z30" s="47"/>
      <c r="AA30" s="47"/>
      <c r="AB30" s="47"/>
      <c r="AC30" s="47"/>
    </row>
    <row r="31" spans="1:29" s="191" customFormat="1" ht="22.5" x14ac:dyDescent="0.15">
      <c r="A31" s="15"/>
      <c r="C31" s="346"/>
      <c r="D31" s="10" t="s">
        <v>442</v>
      </c>
      <c r="E31" s="7" t="s">
        <v>342</v>
      </c>
      <c r="F31" s="386" t="s">
        <v>417</v>
      </c>
      <c r="G31" s="488">
        <f>+'[1]Форма 1.4.1 ГВС'!$G$31</f>
        <v>9.1310000000000002E-2</v>
      </c>
      <c r="H31" s="325"/>
      <c r="I31" s="455"/>
      <c r="K31" s="552"/>
      <c r="L31" s="237"/>
      <c r="M31" s="237"/>
      <c r="P31" s="497"/>
      <c r="S31" s="465"/>
      <c r="Y31" s="47"/>
      <c r="Z31" s="47"/>
      <c r="AA31" s="47"/>
      <c r="AB31" s="47"/>
      <c r="AC31" s="47"/>
    </row>
    <row r="32" spans="1:29" s="191" customFormat="1" ht="18.75" x14ac:dyDescent="0.15">
      <c r="A32" s="15"/>
      <c r="C32" s="346"/>
      <c r="D32" s="10" t="s">
        <v>444</v>
      </c>
      <c r="E32" s="7" t="s">
        <v>432</v>
      </c>
      <c r="F32" s="386" t="s">
        <v>417</v>
      </c>
      <c r="G32" s="488">
        <f>+'[1]Форма 1.4.1 ГВС'!$G$32</f>
        <v>137.50275999999997</v>
      </c>
      <c r="H32" s="325" t="s">
        <v>433</v>
      </c>
      <c r="I32" s="455"/>
      <c r="K32" s="497"/>
      <c r="P32" s="497"/>
      <c r="S32" s="465"/>
      <c r="Y32" s="47"/>
      <c r="Z32" s="47"/>
      <c r="AA32" s="47"/>
      <c r="AB32" s="47"/>
      <c r="AC32" s="47"/>
    </row>
    <row r="33" spans="1:29" s="191" customFormat="1" ht="18.75" x14ac:dyDescent="0.15">
      <c r="A33" s="15"/>
      <c r="C33" s="346"/>
      <c r="D33" s="10" t="s">
        <v>604</v>
      </c>
      <c r="E33" s="6" t="s">
        <v>343</v>
      </c>
      <c r="F33" s="386" t="s">
        <v>417</v>
      </c>
      <c r="G33" s="488">
        <v>0</v>
      </c>
      <c r="H33" s="325" t="s">
        <v>434</v>
      </c>
      <c r="I33" s="455"/>
      <c r="K33" s="497"/>
      <c r="P33" s="497"/>
      <c r="S33" s="465"/>
      <c r="Y33" s="47"/>
      <c r="Z33" s="47"/>
      <c r="AA33" s="47"/>
      <c r="AB33" s="47"/>
      <c r="AC33" s="47"/>
    </row>
    <row r="34" spans="1:29" s="191" customFormat="1" ht="18.75" x14ac:dyDescent="0.15">
      <c r="A34" s="15"/>
      <c r="C34" s="346"/>
      <c r="D34" s="10" t="s">
        <v>605</v>
      </c>
      <c r="E34" s="6" t="s">
        <v>344</v>
      </c>
      <c r="F34" s="386" t="s">
        <v>417</v>
      </c>
      <c r="G34" s="488">
        <v>0</v>
      </c>
      <c r="H34" s="325" t="s">
        <v>609</v>
      </c>
      <c r="I34" s="455"/>
      <c r="K34" s="497"/>
      <c r="P34" s="497"/>
      <c r="S34" s="465"/>
      <c r="Y34" s="47"/>
      <c r="Z34" s="47"/>
      <c r="AA34" s="47"/>
      <c r="AB34" s="47"/>
      <c r="AC34" s="47"/>
    </row>
    <row r="35" spans="1:29" s="191" customFormat="1" ht="18.75" x14ac:dyDescent="0.15">
      <c r="A35" s="15"/>
      <c r="C35" s="346"/>
      <c r="D35" s="10" t="s">
        <v>606</v>
      </c>
      <c r="E35" s="7" t="s">
        <v>435</v>
      </c>
      <c r="F35" s="386" t="s">
        <v>417</v>
      </c>
      <c r="G35" s="488">
        <f>+'[1]Форма 1.4.1 ГВС'!$G$35</f>
        <v>4.3847500000000004</v>
      </c>
      <c r="H35" s="325" t="s">
        <v>437</v>
      </c>
      <c r="I35" s="455"/>
      <c r="K35" s="497"/>
      <c r="P35" s="497"/>
      <c r="S35" s="465"/>
      <c r="Y35" s="47"/>
      <c r="Z35" s="47"/>
      <c r="AA35" s="47"/>
      <c r="AB35" s="47"/>
      <c r="AC35" s="47"/>
    </row>
    <row r="36" spans="1:29" s="191" customFormat="1" ht="18.75" x14ac:dyDescent="0.15">
      <c r="A36" s="15"/>
      <c r="C36" s="346"/>
      <c r="D36" s="10" t="s">
        <v>607</v>
      </c>
      <c r="E36" s="6" t="s">
        <v>343</v>
      </c>
      <c r="F36" s="386" t="s">
        <v>417</v>
      </c>
      <c r="G36" s="488">
        <v>0</v>
      </c>
      <c r="H36" s="325" t="s">
        <v>438</v>
      </c>
      <c r="I36" s="455"/>
      <c r="K36" s="497"/>
      <c r="P36" s="497"/>
      <c r="S36" s="465"/>
      <c r="Y36" s="47"/>
      <c r="Z36" s="47"/>
      <c r="AA36" s="47"/>
      <c r="AB36" s="47"/>
      <c r="AC36" s="47"/>
    </row>
    <row r="37" spans="1:29" s="191" customFormat="1" ht="18.75" x14ac:dyDescent="0.15">
      <c r="A37" s="15"/>
      <c r="C37" s="346"/>
      <c r="D37" s="10" t="s">
        <v>608</v>
      </c>
      <c r="E37" s="6" t="s">
        <v>344</v>
      </c>
      <c r="F37" s="386" t="s">
        <v>417</v>
      </c>
      <c r="G37" s="488">
        <v>0</v>
      </c>
      <c r="H37" s="325" t="s">
        <v>439</v>
      </c>
      <c r="I37" s="455"/>
      <c r="K37" s="497"/>
      <c r="P37" s="497"/>
      <c r="S37" s="465"/>
      <c r="Y37" s="47"/>
      <c r="Z37" s="47"/>
      <c r="AA37" s="47"/>
      <c r="AB37" s="47"/>
      <c r="AC37" s="47"/>
    </row>
    <row r="38" spans="1:29" s="191" customFormat="1" ht="22.5" x14ac:dyDescent="0.15">
      <c r="A38" s="15"/>
      <c r="C38" s="346"/>
      <c r="D38" s="730" t="s">
        <v>611</v>
      </c>
      <c r="E38" s="7" t="s">
        <v>440</v>
      </c>
      <c r="F38" s="732" t="s">
        <v>417</v>
      </c>
      <c r="G38" s="488">
        <v>0</v>
      </c>
      <c r="H38" s="325"/>
      <c r="I38" s="455"/>
      <c r="K38" s="497"/>
      <c r="P38" s="497"/>
      <c r="S38" s="465"/>
      <c r="Y38" s="47"/>
      <c r="Z38" s="47"/>
      <c r="AA38" s="47"/>
      <c r="AB38" s="47"/>
      <c r="AC38" s="47"/>
    </row>
    <row r="39" spans="1:29" s="191" customFormat="1" ht="45" x14ac:dyDescent="0.15">
      <c r="A39" s="15"/>
      <c r="C39" s="346"/>
      <c r="D39" s="731"/>
      <c r="E39" s="6" t="s">
        <v>345</v>
      </c>
      <c r="F39" s="721"/>
      <c r="G39" s="470" t="s">
        <v>572</v>
      </c>
      <c r="H39" s="325"/>
      <c r="I39" s="455"/>
      <c r="K39" s="497">
        <f>nerr(MATCH("есть",List01_flag_index_1,0))</f>
        <v>0</v>
      </c>
      <c r="P39" s="497"/>
      <c r="S39" s="465"/>
      <c r="Y39" s="47"/>
      <c r="Z39" s="47"/>
      <c r="AA39" s="47"/>
      <c r="AB39" s="47"/>
      <c r="AC39" s="47"/>
    </row>
    <row r="40" spans="1:29" s="191" customFormat="1" ht="33.75" x14ac:dyDescent="0.15">
      <c r="A40" s="15"/>
      <c r="C40" s="346"/>
      <c r="D40" s="730" t="s">
        <v>612</v>
      </c>
      <c r="E40" s="7" t="s">
        <v>443</v>
      </c>
      <c r="F40" s="732" t="s">
        <v>417</v>
      </c>
      <c r="G40" s="488">
        <v>0</v>
      </c>
      <c r="H40" s="325"/>
      <c r="I40" s="455"/>
      <c r="K40" s="497"/>
      <c r="P40" s="497"/>
      <c r="S40" s="465"/>
      <c r="Y40" s="47"/>
      <c r="Z40" s="47"/>
      <c r="AA40" s="47"/>
      <c r="AB40" s="47"/>
      <c r="AC40" s="47"/>
    </row>
    <row r="41" spans="1:29" s="191" customFormat="1" ht="45" x14ac:dyDescent="0.15">
      <c r="A41" s="15"/>
      <c r="C41" s="346"/>
      <c r="D41" s="731"/>
      <c r="E41" s="6" t="s">
        <v>345</v>
      </c>
      <c r="F41" s="721"/>
      <c r="G41" s="470" t="s">
        <v>572</v>
      </c>
      <c r="H41" s="325"/>
      <c r="I41" s="455"/>
      <c r="K41" s="497">
        <f>nerr(MATCH("есть",List01_flag_index_2,0))</f>
        <v>0</v>
      </c>
      <c r="P41" s="497"/>
      <c r="S41" s="465"/>
      <c r="Y41" s="47"/>
      <c r="Z41" s="47"/>
      <c r="AA41" s="47"/>
      <c r="AB41" s="47"/>
      <c r="AC41" s="47"/>
    </row>
    <row r="42" spans="1:29" s="191" customFormat="1" ht="22.5" x14ac:dyDescent="0.15">
      <c r="A42" s="15"/>
      <c r="C42" s="346"/>
      <c r="D42" s="457" t="s">
        <v>613</v>
      </c>
      <c r="E42" s="2" t="s">
        <v>445</v>
      </c>
      <c r="F42" s="387" t="s">
        <v>417</v>
      </c>
      <c r="G42" s="464">
        <f>SUM(G43:G55)</f>
        <v>192.03248999999997</v>
      </c>
      <c r="H42" s="325" t="s">
        <v>610</v>
      </c>
      <c r="I42" s="455"/>
      <c r="K42" s="497"/>
      <c r="P42" s="497"/>
      <c r="S42" s="465"/>
      <c r="Y42" s="47"/>
      <c r="Z42" s="47"/>
      <c r="AA42" s="47"/>
      <c r="AB42" s="47"/>
      <c r="AC42" s="47"/>
    </row>
    <row r="43" spans="1:29" s="191" customFormat="1" ht="33.75" hidden="1" customHeight="1" x14ac:dyDescent="0.15">
      <c r="A43" s="15"/>
      <c r="C43" s="346"/>
      <c r="D43" s="733" t="s">
        <v>614</v>
      </c>
      <c r="E43" s="724"/>
      <c r="F43" s="670"/>
      <c r="G43" s="535"/>
      <c r="H43" s="458"/>
      <c r="I43" s="455"/>
      <c r="K43" s="497"/>
      <c r="P43" s="497"/>
      <c r="S43" s="465"/>
      <c r="Y43" s="47"/>
      <c r="Z43" s="47"/>
      <c r="AA43" s="47"/>
      <c r="AB43" s="47"/>
      <c r="AC43" s="47"/>
    </row>
    <row r="44" spans="1:29" s="191" customFormat="1" ht="15" hidden="1" customHeight="1" x14ac:dyDescent="0.15">
      <c r="A44" s="15"/>
      <c r="C44" s="169"/>
      <c r="D44" s="733"/>
      <c r="E44" s="724"/>
      <c r="F44" s="670"/>
      <c r="G44" s="536"/>
      <c r="H44" s="459"/>
      <c r="I44" s="455"/>
      <c r="K44" s="497"/>
      <c r="P44" s="497" t="s">
        <v>346</v>
      </c>
      <c r="S44" s="465"/>
      <c r="Y44" s="47"/>
      <c r="Z44" s="47"/>
      <c r="AA44" s="47"/>
      <c r="AB44" s="47"/>
      <c r="AC44" s="47"/>
    </row>
    <row r="45" spans="1:29" s="491" customFormat="1" ht="22.5" x14ac:dyDescent="0.15">
      <c r="A45" s="631"/>
      <c r="C45" s="636" t="s">
        <v>1384</v>
      </c>
      <c r="D45" s="630" t="s">
        <v>1385</v>
      </c>
      <c r="E45" s="635" t="s">
        <v>1386</v>
      </c>
      <c r="F45" s="629" t="s">
        <v>417</v>
      </c>
      <c r="G45" s="533">
        <f>+'[1]Форма 1.4.1 ГВС'!$G$43</f>
        <v>2.8294099999999998</v>
      </c>
      <c r="H45" s="541" t="s">
        <v>446</v>
      </c>
      <c r="I45" s="455"/>
      <c r="K45" s="497"/>
      <c r="P45" s="497"/>
      <c r="S45" s="465"/>
      <c r="Y45" s="47"/>
      <c r="Z45" s="47"/>
      <c r="AA45" s="47"/>
      <c r="AB45" s="47"/>
      <c r="AC45" s="47"/>
    </row>
    <row r="46" spans="1:29" s="491" customFormat="1" ht="22.5" x14ac:dyDescent="0.15">
      <c r="A46" s="631"/>
      <c r="C46" s="636" t="s">
        <v>1384</v>
      </c>
      <c r="D46" s="630" t="s">
        <v>1387</v>
      </c>
      <c r="E46" s="635" t="s">
        <v>1392</v>
      </c>
      <c r="F46" s="629" t="s">
        <v>417</v>
      </c>
      <c r="G46" s="533">
        <f>+'[1]Форма 1.4.1 ГВС'!$G$44</f>
        <v>0.52927999999999997</v>
      </c>
      <c r="H46" s="541" t="s">
        <v>446</v>
      </c>
      <c r="I46" s="455"/>
      <c r="K46" s="497"/>
      <c r="P46" s="497"/>
      <c r="S46" s="465"/>
      <c r="Y46" s="47"/>
      <c r="Z46" s="47"/>
      <c r="AA46" s="47"/>
      <c r="AB46" s="47"/>
      <c r="AC46" s="47"/>
    </row>
    <row r="47" spans="1:29" s="491" customFormat="1" ht="22.5" x14ac:dyDescent="0.15">
      <c r="A47" s="631"/>
      <c r="C47" s="636" t="s">
        <v>1384</v>
      </c>
      <c r="D47" s="630" t="s">
        <v>1388</v>
      </c>
      <c r="E47" s="635" t="s">
        <v>1393</v>
      </c>
      <c r="F47" s="629" t="s">
        <v>417</v>
      </c>
      <c r="G47" s="533">
        <f>+'[1]Форма 1.4.1 ГВС'!$G$45</f>
        <v>9.3000000000000005E-4</v>
      </c>
      <c r="H47" s="541" t="s">
        <v>446</v>
      </c>
      <c r="I47" s="455"/>
      <c r="K47" s="497"/>
      <c r="P47" s="497"/>
      <c r="S47" s="465"/>
      <c r="Y47" s="47"/>
      <c r="Z47" s="47"/>
      <c r="AA47" s="47"/>
      <c r="AB47" s="47"/>
      <c r="AC47" s="47"/>
    </row>
    <row r="48" spans="1:29" s="491" customFormat="1" ht="45" x14ac:dyDescent="0.15">
      <c r="A48" s="631"/>
      <c r="C48" s="636" t="s">
        <v>1384</v>
      </c>
      <c r="D48" s="630" t="s">
        <v>1389</v>
      </c>
      <c r="E48" s="635" t="s">
        <v>1394</v>
      </c>
      <c r="F48" s="629" t="s">
        <v>417</v>
      </c>
      <c r="G48" s="533">
        <f>+'[1]Форма 1.4.1 ГВС'!$G$46</f>
        <v>8.8309300000000004</v>
      </c>
      <c r="H48" s="541" t="s">
        <v>446</v>
      </c>
      <c r="I48" s="455"/>
      <c r="K48" s="497"/>
      <c r="P48" s="497"/>
      <c r="S48" s="465"/>
      <c r="Y48" s="47"/>
      <c r="Z48" s="47"/>
      <c r="AA48" s="47"/>
      <c r="AB48" s="47"/>
      <c r="AC48" s="47"/>
    </row>
    <row r="49" spans="1:29" s="491" customFormat="1" ht="22.5" x14ac:dyDescent="0.15">
      <c r="A49" s="634"/>
      <c r="C49" s="636" t="s">
        <v>1384</v>
      </c>
      <c r="D49" s="633" t="s">
        <v>1390</v>
      </c>
      <c r="E49" s="635" t="s">
        <v>1404</v>
      </c>
      <c r="F49" s="632" t="s">
        <v>417</v>
      </c>
      <c r="G49" s="533">
        <f>+'[1]Форма 1.4.1 ГВС'!$G$47</f>
        <v>0.19936999999999999</v>
      </c>
      <c r="H49" s="541" t="s">
        <v>446</v>
      </c>
      <c r="I49" s="455"/>
      <c r="K49" s="497"/>
      <c r="P49" s="497"/>
      <c r="S49" s="465"/>
      <c r="Y49" s="47"/>
      <c r="Z49" s="47"/>
      <c r="AA49" s="47"/>
      <c r="AB49" s="47"/>
      <c r="AC49" s="47"/>
    </row>
    <row r="50" spans="1:29" s="491" customFormat="1" ht="22.5" x14ac:dyDescent="0.15">
      <c r="A50" s="634"/>
      <c r="C50" s="636" t="s">
        <v>1384</v>
      </c>
      <c r="D50" s="633" t="s">
        <v>1391</v>
      </c>
      <c r="E50" s="635" t="s">
        <v>1398</v>
      </c>
      <c r="F50" s="632" t="s">
        <v>417</v>
      </c>
      <c r="G50" s="533">
        <f>+'[1]Форма 1.4.1 ГВС'!$G$48</f>
        <v>173.25733</v>
      </c>
      <c r="H50" s="541" t="s">
        <v>446</v>
      </c>
      <c r="I50" s="455"/>
      <c r="K50" s="497"/>
      <c r="P50" s="497"/>
      <c r="S50" s="465"/>
      <c r="Y50" s="47"/>
      <c r="Z50" s="47"/>
      <c r="AA50" s="47"/>
      <c r="AB50" s="47"/>
      <c r="AC50" s="47"/>
    </row>
    <row r="51" spans="1:29" s="491" customFormat="1" ht="22.5" x14ac:dyDescent="0.15">
      <c r="A51" s="634"/>
      <c r="C51" s="636" t="s">
        <v>1384</v>
      </c>
      <c r="D51" s="633" t="s">
        <v>1395</v>
      </c>
      <c r="E51" s="635" t="s">
        <v>1399</v>
      </c>
      <c r="F51" s="632" t="s">
        <v>417</v>
      </c>
      <c r="G51" s="533">
        <f>+'[1]Форма 1.4.1 ГВС'!$G$49</f>
        <v>6.1065299999999993</v>
      </c>
      <c r="H51" s="541" t="s">
        <v>446</v>
      </c>
      <c r="I51" s="455"/>
      <c r="K51" s="497"/>
      <c r="P51" s="497"/>
      <c r="S51" s="465"/>
      <c r="Y51" s="47"/>
      <c r="Z51" s="47"/>
      <c r="AA51" s="47"/>
      <c r="AB51" s="47"/>
      <c r="AC51" s="47"/>
    </row>
    <row r="52" spans="1:29" s="491" customFormat="1" ht="22.5" x14ac:dyDescent="0.15">
      <c r="A52" s="634"/>
      <c r="C52" s="636" t="s">
        <v>1384</v>
      </c>
      <c r="D52" s="633" t="s">
        <v>1396</v>
      </c>
      <c r="E52" s="635" t="s">
        <v>1400</v>
      </c>
      <c r="F52" s="632" t="s">
        <v>417</v>
      </c>
      <c r="G52" s="533">
        <f>+'[1]Форма 1.4.1 ГВС'!$G$50</f>
        <v>2.0109999999999999E-2</v>
      </c>
      <c r="H52" s="541" t="s">
        <v>446</v>
      </c>
      <c r="I52" s="455"/>
      <c r="K52" s="497"/>
      <c r="P52" s="497"/>
      <c r="S52" s="465"/>
      <c r="Y52" s="47"/>
      <c r="Z52" s="47"/>
      <c r="AA52" s="47"/>
      <c r="AB52" s="47"/>
      <c r="AC52" s="47"/>
    </row>
    <row r="53" spans="1:29" s="491" customFormat="1" ht="22.5" x14ac:dyDescent="0.15">
      <c r="A53" s="634"/>
      <c r="C53" s="636" t="s">
        <v>1384</v>
      </c>
      <c r="D53" s="633" t="s">
        <v>1397</v>
      </c>
      <c r="E53" s="635" t="s">
        <v>1401</v>
      </c>
      <c r="F53" s="632" t="s">
        <v>417</v>
      </c>
      <c r="G53" s="533">
        <f>+'[1]Форма 1.4.1 ГВС'!$G$51</f>
        <v>0.15788000000000002</v>
      </c>
      <c r="H53" s="541" t="s">
        <v>446</v>
      </c>
      <c r="I53" s="455"/>
      <c r="K53" s="497"/>
      <c r="P53" s="497"/>
      <c r="S53" s="465"/>
      <c r="Y53" s="47"/>
      <c r="Z53" s="47"/>
      <c r="AA53" s="47"/>
      <c r="AB53" s="47"/>
      <c r="AC53" s="47"/>
    </row>
    <row r="54" spans="1:29" s="491" customFormat="1" ht="33.75" x14ac:dyDescent="0.15">
      <c r="A54" s="634"/>
      <c r="C54" s="636" t="s">
        <v>1384</v>
      </c>
      <c r="D54" s="633" t="s">
        <v>1403</v>
      </c>
      <c r="E54" s="635" t="s">
        <v>1402</v>
      </c>
      <c r="F54" s="632" t="s">
        <v>417</v>
      </c>
      <c r="G54" s="533">
        <f>+'[1]Форма 1.4.1 ГВС'!$G$52</f>
        <v>0.10071999999999998</v>
      </c>
      <c r="H54" s="541" t="s">
        <v>446</v>
      </c>
      <c r="I54" s="455"/>
      <c r="K54" s="497"/>
      <c r="P54" s="497"/>
      <c r="S54" s="465"/>
      <c r="Y54" s="47"/>
      <c r="Z54" s="47"/>
      <c r="AA54" s="47"/>
      <c r="AB54" s="47"/>
      <c r="AC54" s="47"/>
    </row>
    <row r="55" spans="1:29" s="191" customFormat="1" ht="18.75" x14ac:dyDescent="0.15">
      <c r="A55" s="15"/>
      <c r="C55" s="169"/>
      <c r="D55" s="463"/>
      <c r="E55" s="188" t="s">
        <v>347</v>
      </c>
      <c r="F55" s="326"/>
      <c r="G55" s="328"/>
      <c r="H55" s="460" t="s">
        <v>447</v>
      </c>
      <c r="I55" s="455"/>
      <c r="K55" s="497"/>
      <c r="P55" s="497"/>
      <c r="S55" s="465"/>
      <c r="Y55" s="47"/>
      <c r="Z55" s="47"/>
      <c r="AA55" s="47"/>
      <c r="AB55" s="47"/>
      <c r="AC55" s="47"/>
    </row>
    <row r="56" spans="1:29" s="191" customFormat="1" ht="22.5" x14ac:dyDescent="0.15">
      <c r="A56" s="15"/>
      <c r="C56" s="9"/>
      <c r="D56" s="10" t="s">
        <v>2</v>
      </c>
      <c r="E56" s="269" t="s">
        <v>348</v>
      </c>
      <c r="F56" s="386" t="s">
        <v>417</v>
      </c>
      <c r="G56" s="488">
        <f>+'[1]Форма 1.4.1 ГВС'!$G$56</f>
        <v>15.237680000000001</v>
      </c>
      <c r="H56" s="325" t="s">
        <v>615</v>
      </c>
      <c r="I56" s="455"/>
      <c r="K56" s="497"/>
      <c r="P56" s="497"/>
      <c r="S56" s="465"/>
      <c r="Y56" s="47"/>
      <c r="Z56" s="47"/>
      <c r="AA56" s="47"/>
      <c r="AB56" s="47"/>
      <c r="AC56" s="47"/>
    </row>
    <row r="57" spans="1:29" s="191" customFormat="1" ht="33.75" x14ac:dyDescent="0.15">
      <c r="A57" s="15"/>
      <c r="C57" s="346"/>
      <c r="D57" s="10" t="s">
        <v>259</v>
      </c>
      <c r="E57" s="7" t="s">
        <v>449</v>
      </c>
      <c r="F57" s="386" t="s">
        <v>417</v>
      </c>
      <c r="G57" s="488">
        <v>0</v>
      </c>
      <c r="H57" s="325"/>
      <c r="I57" s="455"/>
      <c r="K57" s="497"/>
      <c r="P57" s="497"/>
      <c r="S57" s="465"/>
      <c r="Y57" s="47"/>
      <c r="Z57" s="47"/>
      <c r="AA57" s="47"/>
      <c r="AB57" s="47"/>
      <c r="AC57" s="47"/>
    </row>
    <row r="58" spans="1:29" s="191" customFormat="1" ht="18.75" x14ac:dyDescent="0.15">
      <c r="A58" s="15"/>
      <c r="C58" s="346"/>
      <c r="D58" s="10" t="s">
        <v>12</v>
      </c>
      <c r="E58" s="269" t="s">
        <v>349</v>
      </c>
      <c r="F58" s="386" t="s">
        <v>417</v>
      </c>
      <c r="G58" s="488">
        <f>+G59+G62</f>
        <v>0</v>
      </c>
      <c r="H58" s="325" t="s">
        <v>616</v>
      </c>
      <c r="I58" s="455"/>
      <c r="K58" s="497"/>
      <c r="P58" s="497"/>
      <c r="S58" s="465"/>
      <c r="Y58" s="47"/>
      <c r="Z58" s="47"/>
      <c r="AA58" s="47"/>
      <c r="AB58" s="47"/>
      <c r="AC58" s="47"/>
    </row>
    <row r="59" spans="1:29" s="191" customFormat="1" ht="22.5" x14ac:dyDescent="0.15">
      <c r="A59" s="15"/>
      <c r="C59" s="346"/>
      <c r="D59" s="10" t="s">
        <v>269</v>
      </c>
      <c r="E59" s="7" t="s">
        <v>450</v>
      </c>
      <c r="F59" s="386" t="s">
        <v>417</v>
      </c>
      <c r="G59" s="488">
        <f>+G60+G61</f>
        <v>0</v>
      </c>
      <c r="H59" s="325" t="s">
        <v>617</v>
      </c>
      <c r="I59" s="455"/>
      <c r="K59" s="497"/>
      <c r="P59" s="497"/>
      <c r="S59" s="465"/>
      <c r="Y59" s="47"/>
      <c r="Z59" s="47"/>
      <c r="AA59" s="47"/>
      <c r="AB59" s="47"/>
      <c r="AC59" s="47"/>
    </row>
    <row r="60" spans="1:29" s="191" customFormat="1" ht="22.5" x14ac:dyDescent="0.15">
      <c r="A60" s="15"/>
      <c r="C60" s="346"/>
      <c r="D60" s="10" t="s">
        <v>452</v>
      </c>
      <c r="E60" s="6" t="s">
        <v>451</v>
      </c>
      <c r="F60" s="386" t="s">
        <v>417</v>
      </c>
      <c r="G60" s="488">
        <f>+'[3]Изменение стоимости осн. фондов'!$N$8</f>
        <v>0</v>
      </c>
      <c r="H60" s="325" t="s">
        <v>618</v>
      </c>
      <c r="I60" s="455"/>
      <c r="K60" s="497"/>
      <c r="P60" s="497"/>
      <c r="S60" s="465"/>
      <c r="Y60" s="47"/>
      <c r="Z60" s="47"/>
      <c r="AA60" s="47"/>
      <c r="AB60" s="47"/>
      <c r="AC60" s="47"/>
    </row>
    <row r="61" spans="1:29" s="191" customFormat="1" ht="22.5" x14ac:dyDescent="0.15">
      <c r="A61" s="15"/>
      <c r="C61" s="346"/>
      <c r="D61" s="10" t="s">
        <v>453</v>
      </c>
      <c r="E61" s="6" t="s">
        <v>454</v>
      </c>
      <c r="F61" s="386" t="s">
        <v>417</v>
      </c>
      <c r="G61" s="488">
        <f>+'[3]Изменение стоимости осн. фондов'!$N$9</f>
        <v>0</v>
      </c>
      <c r="H61" s="325" t="s">
        <v>619</v>
      </c>
      <c r="I61" s="455"/>
      <c r="K61" s="497"/>
      <c r="P61" s="497"/>
      <c r="S61" s="465"/>
      <c r="Y61" s="47"/>
      <c r="Z61" s="47"/>
      <c r="AA61" s="47"/>
      <c r="AB61" s="47"/>
      <c r="AC61" s="47"/>
    </row>
    <row r="62" spans="1:29" s="191" customFormat="1" ht="22.5" x14ac:dyDescent="0.15">
      <c r="A62" s="15"/>
      <c r="C62" s="346"/>
      <c r="D62" s="10" t="s">
        <v>448</v>
      </c>
      <c r="E62" s="7" t="s">
        <v>455</v>
      </c>
      <c r="F62" s="386" t="s">
        <v>417</v>
      </c>
      <c r="G62" s="488">
        <f>+'[3]Изменение стоимости осн. фондов'!$N$10</f>
        <v>0</v>
      </c>
      <c r="H62" s="325"/>
      <c r="I62" s="455"/>
      <c r="K62" s="497"/>
      <c r="P62" s="497"/>
      <c r="S62" s="465"/>
      <c r="Y62" s="47"/>
      <c r="Z62" s="47"/>
      <c r="AA62" s="47"/>
      <c r="AB62" s="47"/>
      <c r="AC62" s="47"/>
    </row>
    <row r="63" spans="1:29" s="191" customFormat="1" ht="22.5" x14ac:dyDescent="0.15">
      <c r="A63" s="15"/>
      <c r="C63" s="346"/>
      <c r="D63" s="10" t="s">
        <v>13</v>
      </c>
      <c r="E63" s="269" t="s">
        <v>456</v>
      </c>
      <c r="F63" s="386" t="s">
        <v>417</v>
      </c>
      <c r="G63" s="488">
        <f>+G17-G18</f>
        <v>31.570640000000083</v>
      </c>
      <c r="H63" s="325"/>
      <c r="I63" s="455"/>
      <c r="K63" s="497"/>
      <c r="P63" s="497"/>
      <c r="S63" s="465"/>
      <c r="Y63" s="47"/>
      <c r="Z63" s="47"/>
      <c r="AA63" s="47"/>
      <c r="AB63" s="47"/>
      <c r="AC63" s="47"/>
    </row>
    <row r="64" spans="1:29" s="191" customFormat="1" ht="33.75" x14ac:dyDescent="0.15">
      <c r="A64" s="15"/>
      <c r="C64" s="346"/>
      <c r="D64" s="10" t="s">
        <v>31</v>
      </c>
      <c r="E64" s="269" t="s">
        <v>350</v>
      </c>
      <c r="F64" s="386" t="s">
        <v>627</v>
      </c>
      <c r="G64" s="639" t="s">
        <v>1407</v>
      </c>
      <c r="H64" s="325" t="s">
        <v>458</v>
      </c>
      <c r="I64" s="455"/>
      <c r="K64" s="497"/>
      <c r="P64" s="497"/>
      <c r="S64" s="465"/>
      <c r="Y64" s="47"/>
      <c r="Z64" s="47"/>
      <c r="AA64" s="47"/>
      <c r="AB64" s="47"/>
      <c r="AC64" s="47"/>
    </row>
    <row r="65" spans="1:29" s="191" customFormat="1" ht="22.5" x14ac:dyDescent="0.15">
      <c r="A65" s="15"/>
      <c r="C65" s="346"/>
      <c r="D65" s="10" t="s">
        <v>32</v>
      </c>
      <c r="E65" s="269" t="s">
        <v>620</v>
      </c>
      <c r="F65" s="386" t="s">
        <v>457</v>
      </c>
      <c r="G65" s="3">
        <v>0</v>
      </c>
      <c r="H65" s="325"/>
      <c r="I65" s="455"/>
      <c r="K65" s="497"/>
      <c r="P65" s="497"/>
      <c r="S65" s="465"/>
      <c r="Y65" s="47"/>
      <c r="Z65" s="47"/>
      <c r="AA65" s="47"/>
      <c r="AB65" s="47"/>
      <c r="AC65" s="47"/>
    </row>
    <row r="66" spans="1:29" s="191" customFormat="1" ht="33.75" x14ac:dyDescent="0.15">
      <c r="A66" s="15"/>
      <c r="C66" s="346"/>
      <c r="D66" s="10" t="s">
        <v>351</v>
      </c>
      <c r="E66" s="269" t="s">
        <v>621</v>
      </c>
      <c r="F66" s="386" t="s">
        <v>457</v>
      </c>
      <c r="G66" s="3">
        <f>3714.78/1000</f>
        <v>3.7147800000000002</v>
      </c>
      <c r="H66" s="325"/>
      <c r="I66" s="455"/>
      <c r="K66" s="497"/>
      <c r="P66" s="497"/>
      <c r="S66" s="465"/>
      <c r="Y66" s="47"/>
      <c r="Z66" s="47"/>
      <c r="AA66" s="47"/>
      <c r="AB66" s="47"/>
      <c r="AC66" s="47"/>
    </row>
    <row r="67" spans="1:29" s="191" customFormat="1" ht="22.5" x14ac:dyDescent="0.15">
      <c r="A67" s="15"/>
      <c r="C67" s="9"/>
      <c r="D67" s="10" t="s">
        <v>352</v>
      </c>
      <c r="E67" s="269" t="s">
        <v>622</v>
      </c>
      <c r="F67" s="386" t="s">
        <v>624</v>
      </c>
      <c r="G67" s="3">
        <v>0</v>
      </c>
      <c r="H67" s="325"/>
      <c r="I67" s="455"/>
      <c r="K67" s="497"/>
      <c r="P67" s="497"/>
      <c r="S67" s="465"/>
      <c r="Y67" s="47"/>
      <c r="Z67" s="47"/>
      <c r="AA67" s="47"/>
      <c r="AB67" s="47"/>
      <c r="AC67" s="47"/>
    </row>
    <row r="68" spans="1:29" s="191" customFormat="1" ht="33.75" x14ac:dyDescent="0.15">
      <c r="A68" s="15"/>
      <c r="C68" s="346"/>
      <c r="D68" s="10" t="s">
        <v>353</v>
      </c>
      <c r="E68" s="269" t="s">
        <v>623</v>
      </c>
      <c r="F68" s="386" t="s">
        <v>625</v>
      </c>
      <c r="G68" s="3">
        <v>0.19500000000000001</v>
      </c>
      <c r="H68" s="325"/>
      <c r="I68" s="455"/>
      <c r="K68" s="497"/>
      <c r="P68" s="497"/>
      <c r="S68" s="465"/>
      <c r="Y68" s="47"/>
      <c r="Z68" s="47"/>
      <c r="AA68" s="47"/>
      <c r="AB68" s="47"/>
      <c r="AC68" s="47"/>
    </row>
    <row r="69" spans="1:29" ht="18.75" x14ac:dyDescent="0.15">
      <c r="C69" s="346"/>
      <c r="D69" s="10" t="s">
        <v>354</v>
      </c>
      <c r="E69" s="269" t="s">
        <v>459</v>
      </c>
      <c r="F69" s="386" t="s">
        <v>388</v>
      </c>
      <c r="G69" s="488">
        <v>0</v>
      </c>
      <c r="H69" s="325"/>
      <c r="I69" s="455"/>
    </row>
    <row r="70" spans="1:29" ht="22.5" x14ac:dyDescent="0.15">
      <c r="C70" s="346"/>
      <c r="D70" s="10" t="s">
        <v>355</v>
      </c>
      <c r="E70" s="269" t="s">
        <v>357</v>
      </c>
      <c r="F70" s="386" t="s">
        <v>568</v>
      </c>
      <c r="G70" s="488">
        <f>+'[2]Распредел. (2020) Тюмень'!$C$14</f>
        <v>0.01</v>
      </c>
      <c r="H70" s="325"/>
      <c r="I70" s="455"/>
    </row>
    <row r="71" spans="1:29" ht="33.75" x14ac:dyDescent="0.15">
      <c r="C71" s="346"/>
      <c r="D71" s="10" t="s">
        <v>356</v>
      </c>
      <c r="E71" s="269" t="s">
        <v>460</v>
      </c>
      <c r="F71" s="386" t="s">
        <v>626</v>
      </c>
      <c r="G71" s="3">
        <f>+G25/G66/1000</f>
        <v>3.2635297297000667E-3</v>
      </c>
      <c r="H71" s="325"/>
      <c r="I71" s="455"/>
    </row>
    <row r="72" spans="1:29" ht="11.25" hidden="1" x14ac:dyDescent="0.15">
      <c r="C72" s="346"/>
      <c r="D72" s="396"/>
      <c r="E72" s="395"/>
      <c r="F72" s="388"/>
      <c r="G72" s="397"/>
      <c r="H72" s="397"/>
    </row>
    <row r="73" spans="1:29" ht="10.5" customHeight="1" x14ac:dyDescent="0.15">
      <c r="C73" s="346"/>
    </row>
    <row r="74" spans="1:29" ht="10.5" customHeight="1" x14ac:dyDescent="0.15">
      <c r="C74" s="346"/>
      <c r="D74" s="398"/>
      <c r="E74" s="728"/>
      <c r="F74" s="728"/>
      <c r="G74" s="728"/>
      <c r="H74" s="399"/>
    </row>
    <row r="75" spans="1:29" s="402" customFormat="1" ht="10.5" customHeight="1" x14ac:dyDescent="0.15">
      <c r="A75" s="400"/>
      <c r="B75" s="302"/>
      <c r="C75" s="401"/>
      <c r="I75" s="191"/>
      <c r="J75" s="191"/>
      <c r="K75" s="497"/>
      <c r="L75" s="191"/>
      <c r="M75" s="191"/>
      <c r="N75" s="191"/>
      <c r="O75" s="191"/>
      <c r="P75" s="497"/>
      <c r="Q75" s="191"/>
      <c r="R75" s="191"/>
      <c r="S75" s="465"/>
      <c r="T75" s="191"/>
      <c r="U75" s="191"/>
      <c r="V75" s="191"/>
      <c r="W75" s="191"/>
      <c r="X75" s="191"/>
      <c r="Y75" s="47"/>
      <c r="Z75" s="403"/>
      <c r="AA75" s="403"/>
      <c r="AB75" s="403"/>
      <c r="AC75" s="403"/>
    </row>
    <row r="76" spans="1:29" s="402" customFormat="1" ht="10.5" customHeight="1" x14ac:dyDescent="0.15">
      <c r="A76" s="400"/>
      <c r="B76" s="302"/>
      <c r="C76" s="401"/>
      <c r="I76" s="191"/>
      <c r="J76" s="191"/>
      <c r="K76" s="497"/>
      <c r="L76" s="191"/>
      <c r="M76" s="191"/>
      <c r="N76" s="191"/>
      <c r="O76" s="191"/>
      <c r="P76" s="497"/>
      <c r="Q76" s="191"/>
      <c r="R76" s="191"/>
      <c r="S76" s="465"/>
      <c r="T76" s="191"/>
      <c r="U76" s="191"/>
      <c r="V76" s="191"/>
      <c r="W76" s="191"/>
      <c r="X76" s="191"/>
      <c r="Y76" s="47"/>
      <c r="Z76" s="403"/>
      <c r="AA76" s="403"/>
      <c r="AB76" s="403"/>
      <c r="AC76" s="403"/>
    </row>
    <row r="77" spans="1:29" s="402" customFormat="1" ht="10.5" customHeight="1" x14ac:dyDescent="0.15">
      <c r="A77" s="400"/>
      <c r="B77" s="302"/>
      <c r="C77" s="401"/>
      <c r="I77" s="191"/>
      <c r="J77" s="191"/>
      <c r="K77" s="497"/>
      <c r="L77" s="191"/>
      <c r="M77" s="191"/>
      <c r="N77" s="191"/>
      <c r="O77" s="191"/>
      <c r="P77" s="497"/>
      <c r="Q77" s="191"/>
      <c r="R77" s="191"/>
      <c r="S77" s="465"/>
      <c r="T77" s="191"/>
      <c r="U77" s="191"/>
      <c r="V77" s="191"/>
      <c r="W77" s="191"/>
      <c r="X77" s="191"/>
      <c r="Y77" s="47"/>
      <c r="Z77" s="403"/>
      <c r="AA77" s="403"/>
      <c r="AB77" s="403"/>
      <c r="AC77" s="403"/>
    </row>
    <row r="78" spans="1:29" s="402" customFormat="1" ht="10.5" customHeight="1" x14ac:dyDescent="0.15">
      <c r="A78" s="400"/>
      <c r="B78" s="302"/>
      <c r="C78" s="401"/>
      <c r="G78" s="403" t="str">
        <f>IF(G17-G18 &lt;&gt;G63,"WARNING","")</f>
        <v/>
      </c>
      <c r="I78" s="191"/>
      <c r="J78" s="191"/>
      <c r="K78" s="497"/>
      <c r="L78" s="191"/>
      <c r="M78" s="191"/>
      <c r="N78" s="191"/>
      <c r="O78" s="191"/>
      <c r="P78" s="497"/>
      <c r="Q78" s="191"/>
      <c r="R78" s="191"/>
      <c r="S78" s="465"/>
      <c r="T78" s="191"/>
      <c r="U78" s="191"/>
      <c r="V78" s="191"/>
      <c r="W78" s="191"/>
      <c r="X78" s="191"/>
      <c r="Y78" s="47"/>
      <c r="Z78" s="403"/>
      <c r="AA78" s="403"/>
      <c r="AB78" s="403"/>
      <c r="AC78" s="403"/>
    </row>
    <row r="79" spans="1:29" s="402" customFormat="1" ht="10.5" customHeight="1" x14ac:dyDescent="0.15">
      <c r="A79" s="400"/>
      <c r="B79" s="302"/>
      <c r="C79" s="401"/>
      <c r="I79" s="191"/>
      <c r="J79" s="191"/>
      <c r="K79" s="497"/>
      <c r="L79" s="191"/>
      <c r="M79" s="191"/>
      <c r="N79" s="191"/>
      <c r="O79" s="191"/>
      <c r="P79" s="497"/>
      <c r="Q79" s="191"/>
      <c r="R79" s="191"/>
      <c r="S79" s="465"/>
      <c r="T79" s="191"/>
      <c r="U79" s="191"/>
      <c r="V79" s="191"/>
      <c r="W79" s="191"/>
      <c r="X79" s="191"/>
      <c r="Y79" s="47"/>
      <c r="Z79" s="403"/>
      <c r="AA79" s="403"/>
      <c r="AB79" s="403"/>
      <c r="AC79" s="403"/>
    </row>
    <row r="80" spans="1:29" s="402" customFormat="1" ht="10.5" customHeight="1" x14ac:dyDescent="0.15">
      <c r="A80" s="400"/>
      <c r="B80" s="302"/>
      <c r="C80" s="401"/>
      <c r="I80" s="191"/>
      <c r="J80" s="191"/>
      <c r="K80" s="497"/>
      <c r="L80" s="191"/>
      <c r="M80" s="191"/>
      <c r="N80" s="191"/>
      <c r="O80" s="191"/>
      <c r="P80" s="497"/>
      <c r="Q80" s="191"/>
      <c r="R80" s="191"/>
      <c r="S80" s="465"/>
      <c r="T80" s="191"/>
      <c r="U80" s="191"/>
      <c r="V80" s="191"/>
      <c r="W80" s="191"/>
      <c r="X80" s="191"/>
      <c r="Y80" s="47"/>
      <c r="Z80" s="403"/>
      <c r="AA80" s="403"/>
      <c r="AB80" s="403"/>
      <c r="AC80" s="403"/>
    </row>
    <row r="81" spans="1:29" s="402" customFormat="1" ht="10.5" customHeight="1" x14ac:dyDescent="0.15">
      <c r="A81" s="400"/>
      <c r="B81" s="302"/>
      <c r="C81" s="401"/>
      <c r="I81" s="191"/>
      <c r="J81" s="191"/>
      <c r="K81" s="497"/>
      <c r="L81" s="191"/>
      <c r="M81" s="191"/>
      <c r="N81" s="191"/>
      <c r="O81" s="191"/>
      <c r="P81" s="497"/>
      <c r="Q81" s="191"/>
      <c r="R81" s="191"/>
      <c r="S81" s="465"/>
      <c r="T81" s="191"/>
      <c r="U81" s="191"/>
      <c r="V81" s="191"/>
      <c r="W81" s="191"/>
      <c r="X81" s="191"/>
      <c r="Y81" s="47"/>
      <c r="Z81" s="403"/>
      <c r="AA81" s="403"/>
      <c r="AB81" s="403"/>
      <c r="AC81" s="403"/>
    </row>
    <row r="82" spans="1:29" s="402" customFormat="1" ht="10.5" customHeight="1" x14ac:dyDescent="0.15">
      <c r="A82" s="400"/>
      <c r="B82" s="302"/>
      <c r="C82" s="401"/>
      <c r="I82" s="191"/>
      <c r="J82" s="191"/>
      <c r="K82" s="497"/>
      <c r="L82" s="191"/>
      <c r="M82" s="191"/>
      <c r="N82" s="191"/>
      <c r="O82" s="191"/>
      <c r="P82" s="497"/>
      <c r="Q82" s="191"/>
      <c r="R82" s="191"/>
      <c r="S82" s="465"/>
      <c r="T82" s="191"/>
      <c r="U82" s="191"/>
      <c r="V82" s="191"/>
      <c r="W82" s="191"/>
      <c r="X82" s="191"/>
      <c r="Y82" s="47"/>
      <c r="Z82" s="403"/>
      <c r="AA82" s="403"/>
      <c r="AB82" s="403"/>
      <c r="AC82" s="403"/>
    </row>
    <row r="83" spans="1:29" s="402" customFormat="1" ht="10.5" customHeight="1" x14ac:dyDescent="0.15">
      <c r="A83" s="400"/>
      <c r="B83" s="302"/>
      <c r="C83" s="401"/>
      <c r="I83" s="191"/>
      <c r="J83" s="191"/>
      <c r="K83" s="497"/>
      <c r="L83" s="191"/>
      <c r="M83" s="191"/>
      <c r="N83" s="191"/>
      <c r="O83" s="191"/>
      <c r="P83" s="497"/>
      <c r="Q83" s="191"/>
      <c r="R83" s="191"/>
      <c r="S83" s="465"/>
      <c r="T83" s="191"/>
      <c r="U83" s="191"/>
      <c r="V83" s="191"/>
      <c r="W83" s="191"/>
      <c r="X83" s="191"/>
      <c r="Y83" s="47"/>
      <c r="Z83" s="403"/>
      <c r="AA83" s="403"/>
      <c r="AB83" s="403"/>
      <c r="AC83" s="403"/>
    </row>
    <row r="84" spans="1:29" s="402" customFormat="1" ht="10.5" customHeight="1" x14ac:dyDescent="0.15">
      <c r="A84" s="400"/>
      <c r="B84" s="302"/>
      <c r="C84" s="401"/>
      <c r="I84" s="191"/>
      <c r="J84" s="191"/>
      <c r="K84" s="497"/>
      <c r="L84" s="191"/>
      <c r="M84" s="191"/>
      <c r="N84" s="191"/>
      <c r="O84" s="191"/>
      <c r="P84" s="497"/>
      <c r="Q84" s="191"/>
      <c r="R84" s="191"/>
      <c r="S84" s="465"/>
      <c r="T84" s="191"/>
      <c r="U84" s="191"/>
      <c r="V84" s="191"/>
      <c r="W84" s="191"/>
      <c r="X84" s="191"/>
      <c r="Y84" s="47"/>
      <c r="Z84" s="403"/>
      <c r="AA84" s="403"/>
      <c r="AB84" s="403"/>
      <c r="AC84" s="403"/>
    </row>
    <row r="85" spans="1:29" s="402" customFormat="1" ht="10.5" customHeight="1" x14ac:dyDescent="0.15">
      <c r="A85" s="400"/>
      <c r="B85" s="302"/>
      <c r="C85" s="401"/>
      <c r="I85" s="191"/>
      <c r="J85" s="191"/>
      <c r="K85" s="497"/>
      <c r="L85" s="191"/>
      <c r="M85" s="191"/>
      <c r="N85" s="191"/>
      <c r="O85" s="191"/>
      <c r="P85" s="497"/>
      <c r="Q85" s="191"/>
      <c r="R85" s="191"/>
      <c r="S85" s="465"/>
      <c r="T85" s="191"/>
      <c r="U85" s="191"/>
      <c r="V85" s="191"/>
      <c r="W85" s="191"/>
      <c r="X85" s="191"/>
      <c r="Y85" s="47"/>
      <c r="Z85" s="403"/>
      <c r="AA85" s="403"/>
      <c r="AB85" s="403"/>
      <c r="AC85" s="403"/>
    </row>
    <row r="86" spans="1:29" s="402" customFormat="1" ht="10.5" customHeight="1" x14ac:dyDescent="0.15">
      <c r="A86" s="400"/>
      <c r="B86" s="302"/>
      <c r="C86" s="401"/>
      <c r="I86" s="191"/>
      <c r="J86" s="191"/>
      <c r="K86" s="497"/>
      <c r="L86" s="191"/>
      <c r="M86" s="191"/>
      <c r="N86" s="191"/>
      <c r="O86" s="191"/>
      <c r="P86" s="497"/>
      <c r="Q86" s="191"/>
      <c r="R86" s="191"/>
      <c r="S86" s="465"/>
      <c r="T86" s="191"/>
      <c r="U86" s="191"/>
      <c r="V86" s="191"/>
      <c r="W86" s="191"/>
      <c r="X86" s="191"/>
      <c r="Y86" s="47"/>
      <c r="Z86" s="403"/>
      <c r="AA86" s="403"/>
      <c r="AB86" s="403"/>
      <c r="AC86" s="403"/>
    </row>
    <row r="87" spans="1:29" s="402" customFormat="1" ht="10.5" customHeight="1" x14ac:dyDescent="0.15">
      <c r="A87" s="400"/>
      <c r="B87" s="302"/>
      <c r="C87" s="401"/>
      <c r="I87" s="191"/>
      <c r="J87" s="191"/>
      <c r="K87" s="497"/>
      <c r="L87" s="191"/>
      <c r="M87" s="191"/>
      <c r="N87" s="191"/>
      <c r="O87" s="191"/>
      <c r="P87" s="497"/>
      <c r="Q87" s="191"/>
      <c r="R87" s="191"/>
      <c r="S87" s="465"/>
      <c r="T87" s="191"/>
      <c r="U87" s="191"/>
      <c r="V87" s="191"/>
      <c r="W87" s="191"/>
      <c r="X87" s="191"/>
      <c r="Y87" s="47"/>
      <c r="Z87" s="403"/>
      <c r="AA87" s="403"/>
      <c r="AB87" s="403"/>
      <c r="AC87" s="403"/>
    </row>
    <row r="88" spans="1:29" s="402" customFormat="1" ht="10.5" customHeight="1" x14ac:dyDescent="0.15">
      <c r="A88" s="400"/>
      <c r="B88" s="302"/>
      <c r="C88" s="401"/>
      <c r="I88" s="191"/>
      <c r="J88" s="191"/>
      <c r="K88" s="497"/>
      <c r="L88" s="191"/>
      <c r="M88" s="191"/>
      <c r="N88" s="191"/>
      <c r="O88" s="191"/>
      <c r="P88" s="497"/>
      <c r="Q88" s="191"/>
      <c r="R88" s="191"/>
      <c r="S88" s="465"/>
      <c r="T88" s="191"/>
      <c r="U88" s="191"/>
      <c r="V88" s="191"/>
      <c r="W88" s="191"/>
      <c r="X88" s="191"/>
      <c r="Y88" s="47"/>
      <c r="Z88" s="403"/>
      <c r="AA88" s="403"/>
      <c r="AB88" s="403"/>
      <c r="AC88" s="403"/>
    </row>
    <row r="89" spans="1:29" s="402" customFormat="1" ht="10.5" customHeight="1" x14ac:dyDescent="0.15">
      <c r="A89" s="400"/>
      <c r="B89" s="302"/>
      <c r="C89" s="401"/>
      <c r="I89" s="191"/>
      <c r="J89" s="191"/>
      <c r="K89" s="497"/>
      <c r="L89" s="191"/>
      <c r="M89" s="191"/>
      <c r="N89" s="191"/>
      <c r="O89" s="191"/>
      <c r="P89" s="497"/>
      <c r="Q89" s="191"/>
      <c r="R89" s="191"/>
      <c r="S89" s="465"/>
      <c r="T89" s="191"/>
      <c r="U89" s="191"/>
      <c r="V89" s="191"/>
      <c r="W89" s="191"/>
      <c r="X89" s="191"/>
      <c r="Y89" s="47"/>
      <c r="Z89" s="403"/>
      <c r="AA89" s="403"/>
      <c r="AB89" s="403"/>
      <c r="AC89" s="403"/>
    </row>
    <row r="90" spans="1:29" s="402" customFormat="1" ht="10.5" customHeight="1" x14ac:dyDescent="0.15">
      <c r="A90" s="400"/>
      <c r="B90" s="302"/>
      <c r="C90" s="401"/>
      <c r="I90" s="191"/>
      <c r="J90" s="191"/>
      <c r="K90" s="497"/>
      <c r="L90" s="191"/>
      <c r="M90" s="191"/>
      <c r="N90" s="191"/>
      <c r="O90" s="191"/>
      <c r="P90" s="497"/>
      <c r="Q90" s="191"/>
      <c r="R90" s="191"/>
      <c r="S90" s="465"/>
      <c r="T90" s="191"/>
      <c r="U90" s="191"/>
      <c r="V90" s="191"/>
      <c r="W90" s="191"/>
      <c r="X90" s="191"/>
      <c r="Y90" s="47"/>
      <c r="Z90" s="403"/>
      <c r="AA90" s="403"/>
      <c r="AB90" s="403"/>
      <c r="AC90" s="403"/>
    </row>
    <row r="91" spans="1:29" s="402" customFormat="1" ht="10.5" customHeight="1" x14ac:dyDescent="0.15">
      <c r="A91" s="400"/>
      <c r="B91" s="302"/>
      <c r="C91" s="401"/>
      <c r="I91" s="191"/>
      <c r="J91" s="191"/>
      <c r="K91" s="497"/>
      <c r="L91" s="191"/>
      <c r="M91" s="191"/>
      <c r="N91" s="191"/>
      <c r="O91" s="191"/>
      <c r="P91" s="497"/>
      <c r="Q91" s="191"/>
      <c r="R91" s="191"/>
      <c r="S91" s="465"/>
      <c r="T91" s="191"/>
      <c r="U91" s="191"/>
      <c r="V91" s="191"/>
      <c r="W91" s="191"/>
      <c r="X91" s="191"/>
      <c r="Y91" s="47"/>
      <c r="Z91" s="403"/>
      <c r="AA91" s="403"/>
      <c r="AB91" s="403"/>
      <c r="AC91" s="403"/>
    </row>
    <row r="92" spans="1:29" s="402" customFormat="1" ht="10.5" customHeight="1" x14ac:dyDescent="0.15">
      <c r="A92" s="400"/>
      <c r="B92" s="302"/>
      <c r="C92" s="401"/>
      <c r="I92" s="191"/>
      <c r="J92" s="191"/>
      <c r="K92" s="497"/>
      <c r="L92" s="191"/>
      <c r="M92" s="191"/>
      <c r="N92" s="191"/>
      <c r="O92" s="191"/>
      <c r="P92" s="497"/>
      <c r="Q92" s="191"/>
      <c r="R92" s="191"/>
      <c r="S92" s="465"/>
      <c r="T92" s="191"/>
      <c r="U92" s="191"/>
      <c r="V92" s="191"/>
      <c r="W92" s="191"/>
      <c r="X92" s="191"/>
      <c r="Y92" s="47"/>
      <c r="Z92" s="403"/>
      <c r="AA92" s="403"/>
      <c r="AB92" s="403"/>
      <c r="AC92" s="403"/>
    </row>
    <row r="93" spans="1:29" s="402" customFormat="1" ht="10.5" customHeight="1" x14ac:dyDescent="0.15">
      <c r="A93" s="400"/>
      <c r="B93" s="302"/>
      <c r="C93" s="401"/>
      <c r="I93" s="191"/>
      <c r="J93" s="191"/>
      <c r="K93" s="497"/>
      <c r="L93" s="191"/>
      <c r="M93" s="191"/>
      <c r="N93" s="191"/>
      <c r="O93" s="191"/>
      <c r="P93" s="497"/>
      <c r="Q93" s="191"/>
      <c r="R93" s="191"/>
      <c r="S93" s="465"/>
      <c r="T93" s="191"/>
      <c r="U93" s="191"/>
      <c r="V93" s="191"/>
      <c r="W93" s="191"/>
      <c r="X93" s="191"/>
      <c r="Y93" s="47"/>
      <c r="Z93" s="403"/>
      <c r="AA93" s="403"/>
      <c r="AB93" s="403"/>
      <c r="AC93" s="403"/>
    </row>
    <row r="94" spans="1:29" s="402" customFormat="1" ht="10.5" customHeight="1" x14ac:dyDescent="0.15">
      <c r="A94" s="400"/>
      <c r="B94" s="302"/>
      <c r="C94" s="401"/>
      <c r="I94" s="191"/>
      <c r="J94" s="191"/>
      <c r="K94" s="497"/>
      <c r="L94" s="191"/>
      <c r="M94" s="191"/>
      <c r="N94" s="191"/>
      <c r="O94" s="191"/>
      <c r="P94" s="497"/>
      <c r="Q94" s="191"/>
      <c r="R94" s="191"/>
      <c r="S94" s="465"/>
      <c r="T94" s="191"/>
      <c r="U94" s="191"/>
      <c r="V94" s="191"/>
      <c r="W94" s="191"/>
      <c r="X94" s="191"/>
      <c r="Y94" s="47"/>
      <c r="Z94" s="403"/>
      <c r="AA94" s="403"/>
      <c r="AB94" s="403"/>
      <c r="AC94" s="403"/>
    </row>
    <row r="95" spans="1:29" s="402" customFormat="1" ht="10.5" customHeight="1" x14ac:dyDescent="0.15">
      <c r="A95" s="400"/>
      <c r="B95" s="302"/>
      <c r="C95" s="401"/>
      <c r="I95" s="191"/>
      <c r="J95" s="191"/>
      <c r="K95" s="497"/>
      <c r="L95" s="191"/>
      <c r="M95" s="191"/>
      <c r="N95" s="191"/>
      <c r="O95" s="191"/>
      <c r="P95" s="497"/>
      <c r="Q95" s="191"/>
      <c r="R95" s="191"/>
      <c r="S95" s="465"/>
      <c r="T95" s="191"/>
      <c r="U95" s="191"/>
      <c r="V95" s="191"/>
      <c r="W95" s="191"/>
      <c r="X95" s="191"/>
      <c r="Y95" s="47"/>
      <c r="Z95" s="403"/>
      <c r="AA95" s="403"/>
      <c r="AB95" s="403"/>
      <c r="AC95" s="403"/>
    </row>
    <row r="96" spans="1:29" s="402" customFormat="1" ht="10.5" customHeight="1" x14ac:dyDescent="0.15">
      <c r="A96" s="400"/>
      <c r="B96" s="302"/>
      <c r="C96" s="401"/>
      <c r="I96" s="191"/>
      <c r="J96" s="191"/>
      <c r="K96" s="497"/>
      <c r="L96" s="191"/>
      <c r="M96" s="191"/>
      <c r="N96" s="191"/>
      <c r="O96" s="191"/>
      <c r="P96" s="497"/>
      <c r="Q96" s="191"/>
      <c r="R96" s="191"/>
      <c r="S96" s="465"/>
      <c r="T96" s="191"/>
      <c r="U96" s="191"/>
      <c r="V96" s="191"/>
      <c r="W96" s="191"/>
      <c r="X96" s="191"/>
      <c r="Y96" s="47"/>
      <c r="Z96" s="403"/>
      <c r="AA96" s="403"/>
      <c r="AB96" s="403"/>
      <c r="AC96" s="403"/>
    </row>
    <row r="97" spans="1:29" s="402" customFormat="1" ht="10.5" customHeight="1" x14ac:dyDescent="0.15">
      <c r="A97" s="400"/>
      <c r="B97" s="302"/>
      <c r="C97" s="401"/>
      <c r="I97" s="191"/>
      <c r="J97" s="191"/>
      <c r="K97" s="497"/>
      <c r="L97" s="191"/>
      <c r="M97" s="191"/>
      <c r="N97" s="191"/>
      <c r="O97" s="191"/>
      <c r="P97" s="497"/>
      <c r="Q97" s="191"/>
      <c r="R97" s="191"/>
      <c r="S97" s="465"/>
      <c r="T97" s="191"/>
      <c r="U97" s="191"/>
      <c r="V97" s="191"/>
      <c r="W97" s="191"/>
      <c r="X97" s="191"/>
      <c r="Y97" s="47"/>
      <c r="Z97" s="403"/>
      <c r="AA97" s="403"/>
      <c r="AB97" s="403"/>
      <c r="AC97" s="403"/>
    </row>
    <row r="98" spans="1:29" s="402" customFormat="1" ht="10.5" customHeight="1" x14ac:dyDescent="0.15">
      <c r="A98" s="400"/>
      <c r="B98" s="302"/>
      <c r="C98" s="401"/>
      <c r="I98" s="191"/>
      <c r="J98" s="191"/>
      <c r="K98" s="497"/>
      <c r="L98" s="191"/>
      <c r="M98" s="191"/>
      <c r="N98" s="191"/>
      <c r="O98" s="191"/>
      <c r="P98" s="497"/>
      <c r="Q98" s="191"/>
      <c r="R98" s="191"/>
      <c r="S98" s="465"/>
      <c r="T98" s="191"/>
      <c r="U98" s="191"/>
      <c r="V98" s="191"/>
      <c r="W98" s="191"/>
      <c r="X98" s="191"/>
      <c r="Y98" s="47"/>
      <c r="Z98" s="403"/>
      <c r="AA98" s="403"/>
      <c r="AB98" s="403"/>
      <c r="AC98" s="403"/>
    </row>
    <row r="99" spans="1:29" s="402" customFormat="1" ht="10.5" customHeight="1" x14ac:dyDescent="0.15">
      <c r="A99" s="400"/>
      <c r="B99" s="302"/>
      <c r="C99" s="401"/>
      <c r="I99" s="191"/>
      <c r="J99" s="191"/>
      <c r="K99" s="497"/>
      <c r="L99" s="191"/>
      <c r="M99" s="191"/>
      <c r="N99" s="191"/>
      <c r="O99" s="191"/>
      <c r="P99" s="497"/>
      <c r="Q99" s="191"/>
      <c r="R99" s="191"/>
      <c r="S99" s="465"/>
      <c r="T99" s="191"/>
      <c r="U99" s="191"/>
      <c r="V99" s="191"/>
      <c r="W99" s="191"/>
      <c r="X99" s="191"/>
      <c r="Y99" s="47"/>
      <c r="Z99" s="403"/>
      <c r="AA99" s="403"/>
      <c r="AB99" s="403"/>
      <c r="AC99" s="403"/>
    </row>
    <row r="100" spans="1:29" s="402" customFormat="1" ht="10.5" customHeight="1" x14ac:dyDescent="0.15">
      <c r="A100" s="400"/>
      <c r="B100" s="302"/>
      <c r="C100" s="401"/>
      <c r="I100" s="191"/>
      <c r="J100" s="191"/>
      <c r="K100" s="497"/>
      <c r="L100" s="191"/>
      <c r="M100" s="191"/>
      <c r="N100" s="191"/>
      <c r="O100" s="191"/>
      <c r="P100" s="497"/>
      <c r="Q100" s="191"/>
      <c r="R100" s="191"/>
      <c r="S100" s="465"/>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497"/>
      <c r="L101" s="191"/>
      <c r="M101" s="191"/>
      <c r="N101" s="191"/>
      <c r="O101" s="191"/>
      <c r="P101" s="497"/>
      <c r="Q101" s="191"/>
      <c r="R101" s="191"/>
      <c r="S101" s="465"/>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497"/>
      <c r="L102" s="191"/>
      <c r="M102" s="191"/>
      <c r="N102" s="191"/>
      <c r="O102" s="191"/>
      <c r="P102" s="497"/>
      <c r="Q102" s="191"/>
      <c r="R102" s="191"/>
      <c r="S102" s="465"/>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497"/>
      <c r="L103" s="191"/>
      <c r="M103" s="191"/>
      <c r="N103" s="191"/>
      <c r="O103" s="191"/>
      <c r="P103" s="497"/>
      <c r="Q103" s="191"/>
      <c r="R103" s="191"/>
      <c r="S103" s="465"/>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497"/>
      <c r="L104" s="191"/>
      <c r="M104" s="191"/>
      <c r="N104" s="191"/>
      <c r="O104" s="191"/>
      <c r="P104" s="497"/>
      <c r="Q104" s="191"/>
      <c r="R104" s="191"/>
      <c r="S104" s="465"/>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497"/>
      <c r="L105" s="191"/>
      <c r="M105" s="191"/>
      <c r="N105" s="191"/>
      <c r="O105" s="191"/>
      <c r="P105" s="497"/>
      <c r="Q105" s="191"/>
      <c r="R105" s="191"/>
      <c r="S105" s="465"/>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497"/>
      <c r="L106" s="191"/>
      <c r="M106" s="191"/>
      <c r="N106" s="191"/>
      <c r="O106" s="191"/>
      <c r="P106" s="497"/>
      <c r="Q106" s="191"/>
      <c r="R106" s="191"/>
      <c r="S106" s="465"/>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497"/>
      <c r="L107" s="191"/>
      <c r="M107" s="191"/>
      <c r="N107" s="191"/>
      <c r="O107" s="191"/>
      <c r="P107" s="497"/>
      <c r="Q107" s="191"/>
      <c r="R107" s="191"/>
      <c r="S107" s="465"/>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497"/>
      <c r="L108" s="191"/>
      <c r="M108" s="191"/>
      <c r="N108" s="191"/>
      <c r="O108" s="191"/>
      <c r="P108" s="497"/>
      <c r="Q108" s="191"/>
      <c r="R108" s="191"/>
      <c r="S108" s="465"/>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497"/>
      <c r="L109" s="191"/>
      <c r="M109" s="191"/>
      <c r="N109" s="191"/>
      <c r="O109" s="191"/>
      <c r="P109" s="497"/>
      <c r="Q109" s="191"/>
      <c r="R109" s="191"/>
      <c r="S109" s="465"/>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497"/>
      <c r="L110" s="191"/>
      <c r="M110" s="191"/>
      <c r="N110" s="191"/>
      <c r="O110" s="191"/>
      <c r="P110" s="497"/>
      <c r="Q110" s="191"/>
      <c r="R110" s="191"/>
      <c r="S110" s="465"/>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497"/>
      <c r="L111" s="191"/>
      <c r="M111" s="191"/>
      <c r="N111" s="191"/>
      <c r="O111" s="191"/>
      <c r="P111" s="497"/>
      <c r="Q111" s="191"/>
      <c r="R111" s="191"/>
      <c r="S111" s="465"/>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497"/>
      <c r="L112" s="191"/>
      <c r="M112" s="191"/>
      <c r="N112" s="191"/>
      <c r="O112" s="191"/>
      <c r="P112" s="497"/>
      <c r="Q112" s="191"/>
      <c r="R112" s="191"/>
      <c r="S112" s="465"/>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497"/>
      <c r="L113" s="191"/>
      <c r="M113" s="191"/>
      <c r="N113" s="191"/>
      <c r="O113" s="191"/>
      <c r="P113" s="497"/>
      <c r="Q113" s="191"/>
      <c r="R113" s="191"/>
      <c r="S113" s="465"/>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497"/>
      <c r="L114" s="191"/>
      <c r="M114" s="191"/>
      <c r="N114" s="191"/>
      <c r="O114" s="191"/>
      <c r="P114" s="497"/>
      <c r="Q114" s="191"/>
      <c r="R114" s="191"/>
      <c r="S114" s="465"/>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497"/>
      <c r="L115" s="191"/>
      <c r="M115" s="191"/>
      <c r="N115" s="191"/>
      <c r="O115" s="191"/>
      <c r="P115" s="497"/>
      <c r="Q115" s="191"/>
      <c r="R115" s="191"/>
      <c r="S115" s="465"/>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497"/>
      <c r="L116" s="191"/>
      <c r="M116" s="191"/>
      <c r="N116" s="191"/>
      <c r="O116" s="191"/>
      <c r="P116" s="497"/>
      <c r="Q116" s="191"/>
      <c r="R116" s="191"/>
      <c r="S116" s="465"/>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497"/>
      <c r="L117" s="191"/>
      <c r="M117" s="191"/>
      <c r="N117" s="191"/>
      <c r="O117" s="191"/>
      <c r="P117" s="497"/>
      <c r="Q117" s="191"/>
      <c r="R117" s="191"/>
      <c r="S117" s="465"/>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497"/>
      <c r="L118" s="191"/>
      <c r="M118" s="191"/>
      <c r="N118" s="191"/>
      <c r="O118" s="191"/>
      <c r="P118" s="497"/>
      <c r="Q118" s="191"/>
      <c r="R118" s="191"/>
      <c r="S118" s="465"/>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497"/>
      <c r="L119" s="191"/>
      <c r="M119" s="191"/>
      <c r="N119" s="191"/>
      <c r="O119" s="191"/>
      <c r="P119" s="497"/>
      <c r="Q119" s="191"/>
      <c r="R119" s="191"/>
      <c r="S119" s="465"/>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497"/>
      <c r="L120" s="191"/>
      <c r="M120" s="191"/>
      <c r="N120" s="191"/>
      <c r="O120" s="191"/>
      <c r="P120" s="497"/>
      <c r="Q120" s="191"/>
      <c r="R120" s="191"/>
      <c r="S120" s="465"/>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497"/>
      <c r="L121" s="191"/>
      <c r="M121" s="191"/>
      <c r="N121" s="191"/>
      <c r="O121" s="191"/>
      <c r="P121" s="497"/>
      <c r="Q121" s="191"/>
      <c r="R121" s="191"/>
      <c r="S121" s="465"/>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497"/>
      <c r="L122" s="191"/>
      <c r="M122" s="191"/>
      <c r="N122" s="191"/>
      <c r="O122" s="191"/>
      <c r="P122" s="497"/>
      <c r="Q122" s="191"/>
      <c r="R122" s="191"/>
      <c r="S122" s="465"/>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497"/>
      <c r="L123" s="191"/>
      <c r="M123" s="191"/>
      <c r="N123" s="191"/>
      <c r="O123" s="191"/>
      <c r="P123" s="497"/>
      <c r="Q123" s="191"/>
      <c r="R123" s="191"/>
      <c r="S123" s="465"/>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497"/>
      <c r="L124" s="191"/>
      <c r="M124" s="191"/>
      <c r="N124" s="191"/>
      <c r="O124" s="191"/>
      <c r="P124" s="497"/>
      <c r="Q124" s="191"/>
      <c r="R124" s="191"/>
      <c r="S124" s="465"/>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497"/>
      <c r="L125" s="191"/>
      <c r="M125" s="191"/>
      <c r="N125" s="191"/>
      <c r="O125" s="191"/>
      <c r="P125" s="497"/>
      <c r="Q125" s="191"/>
      <c r="R125" s="191"/>
      <c r="S125" s="465"/>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497"/>
      <c r="L126" s="191"/>
      <c r="M126" s="191"/>
      <c r="N126" s="191"/>
      <c r="O126" s="191"/>
      <c r="P126" s="497"/>
      <c r="Q126" s="191"/>
      <c r="R126" s="191"/>
      <c r="S126" s="465"/>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497"/>
      <c r="L127" s="191"/>
      <c r="M127" s="191"/>
      <c r="N127" s="191"/>
      <c r="O127" s="191"/>
      <c r="P127" s="497"/>
      <c r="Q127" s="191"/>
      <c r="R127" s="191"/>
      <c r="S127" s="465"/>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497"/>
      <c r="L128" s="191"/>
      <c r="M128" s="191"/>
      <c r="N128" s="191"/>
      <c r="O128" s="191"/>
      <c r="P128" s="497"/>
      <c r="Q128" s="191"/>
      <c r="R128" s="191"/>
      <c r="S128" s="465"/>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497"/>
      <c r="L129" s="191"/>
      <c r="M129" s="191"/>
      <c r="N129" s="191"/>
      <c r="O129" s="191"/>
      <c r="P129" s="497"/>
      <c r="Q129" s="191"/>
      <c r="R129" s="191"/>
      <c r="S129" s="465"/>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497"/>
      <c r="L130" s="191"/>
      <c r="M130" s="191"/>
      <c r="N130" s="191"/>
      <c r="O130" s="191"/>
      <c r="P130" s="497"/>
      <c r="Q130" s="191"/>
      <c r="R130" s="191"/>
      <c r="S130" s="465"/>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497"/>
      <c r="L131" s="191"/>
      <c r="M131" s="191"/>
      <c r="N131" s="191"/>
      <c r="O131" s="191"/>
      <c r="P131" s="497"/>
      <c r="Q131" s="191"/>
      <c r="R131" s="191"/>
      <c r="S131" s="465"/>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497"/>
      <c r="L132" s="191"/>
      <c r="M132" s="191"/>
      <c r="N132" s="191"/>
      <c r="O132" s="191"/>
      <c r="P132" s="497"/>
      <c r="Q132" s="191"/>
      <c r="R132" s="191"/>
      <c r="S132" s="465"/>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497"/>
      <c r="L133" s="191"/>
      <c r="M133" s="191"/>
      <c r="N133" s="191"/>
      <c r="O133" s="191"/>
      <c r="P133" s="497"/>
      <c r="Q133" s="191"/>
      <c r="R133" s="191"/>
      <c r="S133" s="465"/>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497"/>
      <c r="L134" s="191"/>
      <c r="M134" s="191"/>
      <c r="N134" s="191"/>
      <c r="O134" s="191"/>
      <c r="P134" s="497"/>
      <c r="Q134" s="191"/>
      <c r="R134" s="191"/>
      <c r="S134" s="465"/>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497"/>
      <c r="L135" s="191"/>
      <c r="M135" s="191"/>
      <c r="N135" s="191"/>
      <c r="O135" s="191"/>
      <c r="P135" s="497"/>
      <c r="Q135" s="191"/>
      <c r="R135" s="191"/>
      <c r="S135" s="465"/>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497"/>
      <c r="L136" s="191"/>
      <c r="M136" s="191"/>
      <c r="N136" s="191"/>
      <c r="O136" s="191"/>
      <c r="P136" s="497"/>
      <c r="Q136" s="191"/>
      <c r="R136" s="191"/>
      <c r="S136" s="465"/>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497"/>
      <c r="L137" s="191"/>
      <c r="M137" s="191"/>
      <c r="N137" s="191"/>
      <c r="O137" s="191"/>
      <c r="P137" s="497"/>
      <c r="Q137" s="191"/>
      <c r="R137" s="191"/>
      <c r="S137" s="465"/>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497"/>
      <c r="L138" s="191"/>
      <c r="M138" s="191"/>
      <c r="N138" s="191"/>
      <c r="O138" s="191"/>
      <c r="P138" s="497"/>
      <c r="Q138" s="191"/>
      <c r="R138" s="191"/>
      <c r="S138" s="465"/>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497"/>
      <c r="L139" s="191"/>
      <c r="M139" s="191"/>
      <c r="N139" s="191"/>
      <c r="O139" s="191"/>
      <c r="P139" s="497"/>
      <c r="Q139" s="191"/>
      <c r="R139" s="191"/>
      <c r="S139" s="465"/>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497"/>
      <c r="L140" s="191"/>
      <c r="M140" s="191"/>
      <c r="N140" s="191"/>
      <c r="O140" s="191"/>
      <c r="P140" s="497"/>
      <c r="Q140" s="191"/>
      <c r="R140" s="191"/>
      <c r="S140" s="465"/>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497"/>
      <c r="L141" s="191"/>
      <c r="M141" s="191"/>
      <c r="N141" s="191"/>
      <c r="O141" s="191"/>
      <c r="P141" s="497"/>
      <c r="Q141" s="191"/>
      <c r="R141" s="191"/>
      <c r="S141" s="465"/>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497"/>
      <c r="L142" s="191"/>
      <c r="M142" s="191"/>
      <c r="N142" s="191"/>
      <c r="O142" s="191"/>
      <c r="P142" s="497"/>
      <c r="Q142" s="191"/>
      <c r="R142" s="191"/>
      <c r="S142" s="465"/>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497"/>
      <c r="L143" s="191"/>
      <c r="M143" s="191"/>
      <c r="N143" s="191"/>
      <c r="O143" s="191"/>
      <c r="P143" s="497"/>
      <c r="Q143" s="191"/>
      <c r="R143" s="191"/>
      <c r="S143" s="465"/>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497"/>
      <c r="L144" s="191"/>
      <c r="M144" s="191"/>
      <c r="N144" s="191"/>
      <c r="O144" s="191"/>
      <c r="P144" s="497"/>
      <c r="Q144" s="191"/>
      <c r="R144" s="191"/>
      <c r="S144" s="465"/>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497"/>
      <c r="L145" s="191"/>
      <c r="M145" s="191"/>
      <c r="N145" s="191"/>
      <c r="O145" s="191"/>
      <c r="P145" s="497"/>
      <c r="Q145" s="191"/>
      <c r="R145" s="191"/>
      <c r="S145" s="465"/>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497"/>
      <c r="L146" s="191"/>
      <c r="M146" s="191"/>
      <c r="N146" s="191"/>
      <c r="O146" s="191"/>
      <c r="P146" s="497"/>
      <c r="Q146" s="191"/>
      <c r="R146" s="191"/>
      <c r="S146" s="465"/>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497"/>
      <c r="L147" s="191"/>
      <c r="M147" s="191"/>
      <c r="N147" s="191"/>
      <c r="O147" s="191"/>
      <c r="P147" s="497"/>
      <c r="Q147" s="191"/>
      <c r="R147" s="191"/>
      <c r="S147" s="465"/>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497"/>
      <c r="L148" s="191"/>
      <c r="M148" s="191"/>
      <c r="N148" s="191"/>
      <c r="O148" s="191"/>
      <c r="P148" s="497"/>
      <c r="Q148" s="191"/>
      <c r="R148" s="191"/>
      <c r="S148" s="465"/>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497"/>
      <c r="L149" s="191"/>
      <c r="M149" s="191"/>
      <c r="N149" s="191"/>
      <c r="O149" s="191"/>
      <c r="P149" s="497"/>
      <c r="Q149" s="191"/>
      <c r="R149" s="191"/>
      <c r="S149" s="465"/>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497"/>
      <c r="L150" s="191"/>
      <c r="M150" s="191"/>
      <c r="N150" s="191"/>
      <c r="O150" s="191"/>
      <c r="P150" s="497"/>
      <c r="Q150" s="191"/>
      <c r="R150" s="191"/>
      <c r="S150" s="465"/>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497"/>
      <c r="L151" s="191"/>
      <c r="M151" s="191"/>
      <c r="N151" s="191"/>
      <c r="O151" s="191"/>
      <c r="P151" s="497"/>
      <c r="Q151" s="191"/>
      <c r="R151" s="191"/>
      <c r="S151" s="465"/>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497"/>
      <c r="L152" s="191"/>
      <c r="M152" s="191"/>
      <c r="N152" s="191"/>
      <c r="O152" s="191"/>
      <c r="P152" s="497"/>
      <c r="Q152" s="191"/>
      <c r="R152" s="191"/>
      <c r="S152" s="465"/>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497"/>
      <c r="L153" s="191"/>
      <c r="M153" s="191"/>
      <c r="N153" s="191"/>
      <c r="O153" s="191"/>
      <c r="P153" s="497"/>
      <c r="Q153" s="191"/>
      <c r="R153" s="191"/>
      <c r="S153" s="465"/>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497"/>
      <c r="L154" s="191"/>
      <c r="M154" s="191"/>
      <c r="N154" s="191"/>
      <c r="O154" s="191"/>
      <c r="P154" s="497"/>
      <c r="Q154" s="191"/>
      <c r="R154" s="191"/>
      <c r="S154" s="465"/>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497"/>
      <c r="L155" s="191"/>
      <c r="M155" s="191"/>
      <c r="N155" s="191"/>
      <c r="O155" s="191"/>
      <c r="P155" s="497"/>
      <c r="Q155" s="191"/>
      <c r="R155" s="191"/>
      <c r="S155" s="465"/>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497"/>
      <c r="L156" s="191"/>
      <c r="M156" s="191"/>
      <c r="N156" s="191"/>
      <c r="O156" s="191"/>
      <c r="P156" s="497"/>
      <c r="Q156" s="191"/>
      <c r="R156" s="191"/>
      <c r="S156" s="465"/>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497"/>
      <c r="L157" s="191"/>
      <c r="M157" s="191"/>
      <c r="N157" s="191"/>
      <c r="O157" s="191"/>
      <c r="P157" s="497"/>
      <c r="Q157" s="191"/>
      <c r="R157" s="191"/>
      <c r="S157" s="465"/>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497"/>
      <c r="L158" s="191"/>
      <c r="M158" s="191"/>
      <c r="N158" s="191"/>
      <c r="O158" s="191"/>
      <c r="P158" s="497"/>
      <c r="Q158" s="191"/>
      <c r="R158" s="191"/>
      <c r="S158" s="465"/>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497"/>
      <c r="L159" s="191"/>
      <c r="M159" s="191"/>
      <c r="N159" s="191"/>
      <c r="O159" s="191"/>
      <c r="P159" s="497"/>
      <c r="Q159" s="191"/>
      <c r="R159" s="191"/>
      <c r="S159" s="465"/>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497"/>
      <c r="L160" s="191"/>
      <c r="M160" s="191"/>
      <c r="N160" s="191"/>
      <c r="O160" s="191"/>
      <c r="P160" s="497"/>
      <c r="Q160" s="191"/>
      <c r="R160" s="191"/>
      <c r="S160" s="465"/>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497"/>
      <c r="L161" s="191"/>
      <c r="M161" s="191"/>
      <c r="N161" s="191"/>
      <c r="O161" s="191"/>
      <c r="P161" s="497"/>
      <c r="Q161" s="191"/>
      <c r="R161" s="191"/>
      <c r="S161" s="465"/>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497"/>
      <c r="L162" s="191"/>
      <c r="M162" s="191"/>
      <c r="N162" s="191"/>
      <c r="O162" s="191"/>
      <c r="P162" s="497"/>
      <c r="Q162" s="191"/>
      <c r="R162" s="191"/>
      <c r="S162" s="465"/>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497"/>
      <c r="L163" s="191"/>
      <c r="M163" s="191"/>
      <c r="N163" s="191"/>
      <c r="O163" s="191"/>
      <c r="P163" s="497"/>
      <c r="Q163" s="191"/>
      <c r="R163" s="191"/>
      <c r="S163" s="465"/>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497"/>
      <c r="L164" s="191"/>
      <c r="M164" s="191"/>
      <c r="N164" s="191"/>
      <c r="O164" s="191"/>
      <c r="P164" s="497"/>
      <c r="Q164" s="191"/>
      <c r="R164" s="191"/>
      <c r="S164" s="465"/>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497"/>
      <c r="L165" s="191"/>
      <c r="M165" s="191"/>
      <c r="N165" s="191"/>
      <c r="O165" s="191"/>
      <c r="P165" s="497"/>
      <c r="Q165" s="191"/>
      <c r="R165" s="191"/>
      <c r="S165" s="465"/>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497"/>
      <c r="L166" s="191"/>
      <c r="M166" s="191"/>
      <c r="N166" s="191"/>
      <c r="O166" s="191"/>
      <c r="P166" s="497"/>
      <c r="Q166" s="191"/>
      <c r="R166" s="191"/>
      <c r="S166" s="465"/>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497"/>
      <c r="L167" s="191"/>
      <c r="M167" s="191"/>
      <c r="N167" s="191"/>
      <c r="O167" s="191"/>
      <c r="P167" s="497"/>
      <c r="Q167" s="191"/>
      <c r="R167" s="191"/>
      <c r="S167" s="465"/>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497"/>
      <c r="L168" s="191"/>
      <c r="M168" s="191"/>
      <c r="N168" s="191"/>
      <c r="O168" s="191"/>
      <c r="P168" s="497"/>
      <c r="Q168" s="191"/>
      <c r="R168" s="191"/>
      <c r="S168" s="465"/>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497"/>
      <c r="L169" s="191"/>
      <c r="M169" s="191"/>
      <c r="N169" s="191"/>
      <c r="O169" s="191"/>
      <c r="P169" s="497"/>
      <c r="Q169" s="191"/>
      <c r="R169" s="191"/>
      <c r="S169" s="465"/>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497"/>
      <c r="L170" s="191"/>
      <c r="M170" s="191"/>
      <c r="N170" s="191"/>
      <c r="O170" s="191"/>
      <c r="P170" s="497"/>
      <c r="Q170" s="191"/>
      <c r="R170" s="191"/>
      <c r="S170" s="465"/>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497"/>
      <c r="L171" s="191"/>
      <c r="M171" s="191"/>
      <c r="N171" s="191"/>
      <c r="O171" s="191"/>
      <c r="P171" s="497"/>
      <c r="Q171" s="191"/>
      <c r="R171" s="191"/>
      <c r="S171" s="465"/>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497"/>
      <c r="L172" s="191"/>
      <c r="M172" s="191"/>
      <c r="N172" s="191"/>
      <c r="O172" s="191"/>
      <c r="P172" s="497"/>
      <c r="Q172" s="191"/>
      <c r="R172" s="191"/>
      <c r="S172" s="465"/>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497"/>
      <c r="L173" s="191"/>
      <c r="M173" s="191"/>
      <c r="N173" s="191"/>
      <c r="O173" s="191"/>
      <c r="P173" s="497"/>
      <c r="Q173" s="191"/>
      <c r="R173" s="191"/>
      <c r="S173" s="465"/>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497"/>
      <c r="L174" s="191"/>
      <c r="M174" s="191"/>
      <c r="N174" s="191"/>
      <c r="O174" s="191"/>
      <c r="P174" s="497"/>
      <c r="Q174" s="191"/>
      <c r="R174" s="191"/>
      <c r="S174" s="465"/>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497"/>
      <c r="L175" s="191"/>
      <c r="M175" s="191"/>
      <c r="N175" s="191"/>
      <c r="O175" s="191"/>
      <c r="P175" s="497"/>
      <c r="Q175" s="191"/>
      <c r="R175" s="191"/>
      <c r="S175" s="465"/>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497"/>
      <c r="L176" s="191"/>
      <c r="M176" s="191"/>
      <c r="N176" s="191"/>
      <c r="O176" s="191"/>
      <c r="P176" s="497"/>
      <c r="Q176" s="191"/>
      <c r="R176" s="191"/>
      <c r="S176" s="465"/>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497"/>
      <c r="L177" s="191"/>
      <c r="M177" s="191"/>
      <c r="N177" s="191"/>
      <c r="O177" s="191"/>
      <c r="P177" s="497"/>
      <c r="Q177" s="191"/>
      <c r="R177" s="191"/>
      <c r="S177" s="465"/>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497"/>
      <c r="L178" s="191"/>
      <c r="M178" s="191"/>
      <c r="N178" s="191"/>
      <c r="O178" s="191"/>
      <c r="P178" s="497"/>
      <c r="Q178" s="191"/>
      <c r="R178" s="191"/>
      <c r="S178" s="465"/>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497"/>
      <c r="L179" s="191"/>
      <c r="M179" s="191"/>
      <c r="N179" s="191"/>
      <c r="O179" s="191"/>
      <c r="P179" s="497"/>
      <c r="Q179" s="191"/>
      <c r="R179" s="191"/>
      <c r="S179" s="465"/>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497"/>
      <c r="L180" s="191"/>
      <c r="M180" s="191"/>
      <c r="N180" s="191"/>
      <c r="O180" s="191"/>
      <c r="P180" s="497"/>
      <c r="Q180" s="191"/>
      <c r="R180" s="191"/>
      <c r="S180" s="465"/>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497"/>
      <c r="L181" s="191"/>
      <c r="M181" s="191"/>
      <c r="N181" s="191"/>
      <c r="O181" s="191"/>
      <c r="P181" s="497"/>
      <c r="Q181" s="191"/>
      <c r="R181" s="191"/>
      <c r="S181" s="465"/>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497"/>
      <c r="L182" s="191"/>
      <c r="M182" s="191"/>
      <c r="N182" s="191"/>
      <c r="O182" s="191"/>
      <c r="P182" s="497"/>
      <c r="Q182" s="191"/>
      <c r="R182" s="191"/>
      <c r="S182" s="465"/>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497"/>
      <c r="L183" s="191"/>
      <c r="M183" s="191"/>
      <c r="N183" s="191"/>
      <c r="O183" s="191"/>
      <c r="P183" s="497"/>
      <c r="Q183" s="191"/>
      <c r="R183" s="191"/>
      <c r="S183" s="465"/>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497"/>
      <c r="L184" s="191"/>
      <c r="M184" s="191"/>
      <c r="N184" s="191"/>
      <c r="O184" s="191"/>
      <c r="P184" s="497"/>
      <c r="Q184" s="191"/>
      <c r="R184" s="191"/>
      <c r="S184" s="465"/>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497"/>
      <c r="L185" s="191"/>
      <c r="M185" s="191"/>
      <c r="N185" s="191"/>
      <c r="O185" s="191"/>
      <c r="P185" s="497"/>
      <c r="Q185" s="191"/>
      <c r="R185" s="191"/>
      <c r="S185" s="465"/>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497"/>
      <c r="L186" s="191"/>
      <c r="M186" s="191"/>
      <c r="N186" s="191"/>
      <c r="O186" s="191"/>
      <c r="P186" s="497"/>
      <c r="Q186" s="191"/>
      <c r="R186" s="191"/>
      <c r="S186" s="465"/>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497"/>
      <c r="L187" s="191"/>
      <c r="M187" s="191"/>
      <c r="N187" s="191"/>
      <c r="O187" s="191"/>
      <c r="P187" s="497"/>
      <c r="Q187" s="191"/>
      <c r="R187" s="191"/>
      <c r="S187" s="465"/>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497"/>
      <c r="L188" s="191"/>
      <c r="M188" s="191"/>
      <c r="N188" s="191"/>
      <c r="O188" s="191"/>
      <c r="P188" s="497"/>
      <c r="Q188" s="191"/>
      <c r="R188" s="191"/>
      <c r="S188" s="465"/>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497"/>
      <c r="L189" s="191"/>
      <c r="M189" s="191"/>
      <c r="N189" s="191"/>
      <c r="O189" s="191"/>
      <c r="P189" s="497"/>
      <c r="Q189" s="191"/>
      <c r="R189" s="191"/>
      <c r="S189" s="465"/>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497"/>
      <c r="L190" s="191"/>
      <c r="M190" s="191"/>
      <c r="N190" s="191"/>
      <c r="O190" s="191"/>
      <c r="P190" s="497"/>
      <c r="Q190" s="191"/>
      <c r="R190" s="191"/>
      <c r="S190" s="465"/>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497"/>
      <c r="L191" s="191"/>
      <c r="M191" s="191"/>
      <c r="N191" s="191"/>
      <c r="O191" s="191"/>
      <c r="P191" s="497"/>
      <c r="Q191" s="191"/>
      <c r="R191" s="191"/>
      <c r="S191" s="465"/>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497"/>
      <c r="L192" s="191"/>
      <c r="M192" s="191"/>
      <c r="N192" s="191"/>
      <c r="O192" s="191"/>
      <c r="P192" s="497"/>
      <c r="Q192" s="191"/>
      <c r="R192" s="191"/>
      <c r="S192" s="465"/>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497"/>
      <c r="L193" s="191"/>
      <c r="M193" s="191"/>
      <c r="N193" s="191"/>
      <c r="O193" s="191"/>
      <c r="P193" s="497"/>
      <c r="Q193" s="191"/>
      <c r="R193" s="191"/>
      <c r="S193" s="465"/>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497"/>
      <c r="L194" s="191"/>
      <c r="M194" s="191"/>
      <c r="N194" s="191"/>
      <c r="O194" s="191"/>
      <c r="P194" s="497"/>
      <c r="Q194" s="191"/>
      <c r="R194" s="191"/>
      <c r="S194" s="465"/>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497"/>
      <c r="L195" s="191"/>
      <c r="M195" s="191"/>
      <c r="N195" s="191"/>
      <c r="O195" s="191"/>
      <c r="P195" s="497"/>
      <c r="Q195" s="191"/>
      <c r="R195" s="191"/>
      <c r="S195" s="465"/>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497"/>
      <c r="L196" s="191"/>
      <c r="M196" s="191"/>
      <c r="N196" s="191"/>
      <c r="O196" s="191"/>
      <c r="P196" s="497"/>
      <c r="Q196" s="191"/>
      <c r="R196" s="191"/>
      <c r="S196" s="465"/>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497"/>
      <c r="L197" s="191"/>
      <c r="M197" s="191"/>
      <c r="N197" s="191"/>
      <c r="O197" s="191"/>
      <c r="P197" s="497"/>
      <c r="Q197" s="191"/>
      <c r="R197" s="191"/>
      <c r="S197" s="465"/>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497"/>
      <c r="L198" s="191"/>
      <c r="M198" s="191"/>
      <c r="N198" s="191"/>
      <c r="O198" s="191"/>
      <c r="P198" s="497"/>
      <c r="Q198" s="191"/>
      <c r="R198" s="191"/>
      <c r="S198" s="465"/>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497"/>
      <c r="L199" s="191"/>
      <c r="M199" s="191"/>
      <c r="N199" s="191"/>
      <c r="O199" s="191"/>
      <c r="P199" s="497"/>
      <c r="Q199" s="191"/>
      <c r="R199" s="191"/>
      <c r="S199" s="465"/>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497"/>
      <c r="L200" s="191"/>
      <c r="M200" s="191"/>
      <c r="N200" s="191"/>
      <c r="O200" s="191"/>
      <c r="P200" s="497"/>
      <c r="Q200" s="191"/>
      <c r="R200" s="191"/>
      <c r="S200" s="465"/>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497"/>
      <c r="L201" s="191"/>
      <c r="M201" s="191"/>
      <c r="N201" s="191"/>
      <c r="O201" s="191"/>
      <c r="P201" s="497"/>
      <c r="Q201" s="191"/>
      <c r="R201" s="191"/>
      <c r="S201" s="465"/>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497"/>
      <c r="L202" s="191"/>
      <c r="M202" s="191"/>
      <c r="N202" s="191"/>
      <c r="O202" s="191"/>
      <c r="P202" s="497"/>
      <c r="Q202" s="191"/>
      <c r="R202" s="191"/>
      <c r="S202" s="465"/>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497"/>
      <c r="L203" s="191"/>
      <c r="M203" s="191"/>
      <c r="N203" s="191"/>
      <c r="O203" s="191"/>
      <c r="P203" s="497"/>
      <c r="Q203" s="191"/>
      <c r="R203" s="191"/>
      <c r="S203" s="465"/>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497"/>
      <c r="L204" s="191"/>
      <c r="M204" s="191"/>
      <c r="N204" s="191"/>
      <c r="O204" s="191"/>
      <c r="P204" s="497"/>
      <c r="Q204" s="191"/>
      <c r="R204" s="191"/>
      <c r="S204" s="465"/>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497"/>
      <c r="L205" s="191"/>
      <c r="M205" s="191"/>
      <c r="N205" s="191"/>
      <c r="O205" s="191"/>
      <c r="P205" s="497"/>
      <c r="Q205" s="191"/>
      <c r="R205" s="191"/>
      <c r="S205" s="465"/>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497"/>
      <c r="L206" s="191"/>
      <c r="M206" s="191"/>
      <c r="N206" s="191"/>
      <c r="O206" s="191"/>
      <c r="P206" s="497"/>
      <c r="Q206" s="191"/>
      <c r="R206" s="191"/>
      <c r="S206" s="465"/>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497"/>
      <c r="L207" s="191"/>
      <c r="M207" s="191"/>
      <c r="N207" s="191"/>
      <c r="O207" s="191"/>
      <c r="P207" s="497"/>
      <c r="Q207" s="191"/>
      <c r="R207" s="191"/>
      <c r="S207" s="465"/>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497"/>
      <c r="L208" s="191"/>
      <c r="M208" s="191"/>
      <c r="N208" s="191"/>
      <c r="O208" s="191"/>
      <c r="P208" s="497"/>
      <c r="Q208" s="191"/>
      <c r="R208" s="191"/>
      <c r="S208" s="465"/>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497"/>
      <c r="L209" s="191"/>
      <c r="M209" s="191"/>
      <c r="N209" s="191"/>
      <c r="O209" s="191"/>
      <c r="P209" s="497"/>
      <c r="Q209" s="191"/>
      <c r="R209" s="191"/>
      <c r="S209" s="465"/>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497"/>
      <c r="L210" s="191"/>
      <c r="M210" s="191"/>
      <c r="N210" s="191"/>
      <c r="O210" s="191"/>
      <c r="P210" s="497"/>
      <c r="Q210" s="191"/>
      <c r="R210" s="191"/>
      <c r="S210" s="465"/>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497"/>
      <c r="L211" s="191"/>
      <c r="M211" s="191"/>
      <c r="N211" s="191"/>
      <c r="O211" s="191"/>
      <c r="P211" s="497"/>
      <c r="Q211" s="191"/>
      <c r="R211" s="191"/>
      <c r="S211" s="465"/>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497"/>
      <c r="L212" s="191"/>
      <c r="M212" s="191"/>
      <c r="N212" s="191"/>
      <c r="O212" s="191"/>
      <c r="P212" s="497"/>
      <c r="Q212" s="191"/>
      <c r="R212" s="191"/>
      <c r="S212" s="465"/>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497"/>
      <c r="L213" s="191"/>
      <c r="M213" s="191"/>
      <c r="N213" s="191"/>
      <c r="O213" s="191"/>
      <c r="P213" s="497"/>
      <c r="Q213" s="191"/>
      <c r="R213" s="191"/>
      <c r="S213" s="465"/>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497"/>
      <c r="L214" s="191"/>
      <c r="M214" s="191"/>
      <c r="N214" s="191"/>
      <c r="O214" s="191"/>
      <c r="P214" s="497"/>
      <c r="Q214" s="191"/>
      <c r="R214" s="191"/>
      <c r="S214" s="465"/>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497"/>
      <c r="L215" s="191"/>
      <c r="M215" s="191"/>
      <c r="N215" s="191"/>
      <c r="O215" s="191"/>
      <c r="P215" s="497"/>
      <c r="Q215" s="191"/>
      <c r="R215" s="191"/>
      <c r="S215" s="465"/>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497"/>
      <c r="L216" s="191"/>
      <c r="M216" s="191"/>
      <c r="N216" s="191"/>
      <c r="O216" s="191"/>
      <c r="P216" s="497"/>
      <c r="Q216" s="191"/>
      <c r="R216" s="191"/>
      <c r="S216" s="465"/>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497"/>
      <c r="L217" s="191"/>
      <c r="M217" s="191"/>
      <c r="N217" s="191"/>
      <c r="O217" s="191"/>
      <c r="P217" s="497"/>
      <c r="Q217" s="191"/>
      <c r="R217" s="191"/>
      <c r="S217" s="465"/>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497"/>
      <c r="L218" s="191"/>
      <c r="M218" s="191"/>
      <c r="N218" s="191"/>
      <c r="O218" s="191"/>
      <c r="P218" s="497"/>
      <c r="Q218" s="191"/>
      <c r="R218" s="191"/>
      <c r="S218" s="465"/>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497"/>
      <c r="L219" s="191"/>
      <c r="M219" s="191"/>
      <c r="N219" s="191"/>
      <c r="O219" s="191"/>
      <c r="P219" s="497"/>
      <c r="Q219" s="191"/>
      <c r="R219" s="191"/>
      <c r="S219" s="465"/>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497"/>
      <c r="L220" s="191"/>
      <c r="M220" s="191"/>
      <c r="N220" s="191"/>
      <c r="O220" s="191"/>
      <c r="P220" s="497"/>
      <c r="Q220" s="191"/>
      <c r="R220" s="191"/>
      <c r="S220" s="465"/>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497"/>
      <c r="L221" s="191"/>
      <c r="M221" s="191"/>
      <c r="N221" s="191"/>
      <c r="O221" s="191"/>
      <c r="P221" s="497"/>
      <c r="Q221" s="191"/>
      <c r="R221" s="191"/>
      <c r="S221" s="465"/>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497"/>
      <c r="L222" s="191"/>
      <c r="M222" s="191"/>
      <c r="N222" s="191"/>
      <c r="O222" s="191"/>
      <c r="P222" s="497"/>
      <c r="Q222" s="191"/>
      <c r="R222" s="191"/>
      <c r="S222" s="465"/>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497"/>
      <c r="L223" s="191"/>
      <c r="M223" s="191"/>
      <c r="N223" s="191"/>
      <c r="O223" s="191"/>
      <c r="P223" s="497"/>
      <c r="Q223" s="191"/>
      <c r="R223" s="191"/>
      <c r="S223" s="465"/>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497"/>
      <c r="L224" s="191"/>
      <c r="M224" s="191"/>
      <c r="N224" s="191"/>
      <c r="O224" s="191"/>
      <c r="P224" s="497"/>
      <c r="Q224" s="191"/>
      <c r="R224" s="191"/>
      <c r="S224" s="465"/>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497"/>
      <c r="L225" s="191"/>
      <c r="M225" s="191"/>
      <c r="N225" s="191"/>
      <c r="O225" s="191"/>
      <c r="P225" s="497"/>
      <c r="Q225" s="191"/>
      <c r="R225" s="191"/>
      <c r="S225" s="465"/>
      <c r="T225" s="191"/>
      <c r="U225" s="191"/>
      <c r="V225" s="191"/>
      <c r="W225" s="191"/>
      <c r="X225" s="191"/>
      <c r="Y225" s="47"/>
      <c r="Z225" s="403"/>
      <c r="AA225" s="403"/>
      <c r="AB225" s="403"/>
      <c r="AC225" s="403"/>
    </row>
    <row r="226" spans="1:29" s="402" customFormat="1" ht="10.5" customHeight="1" x14ac:dyDescent="0.15">
      <c r="A226" s="400"/>
      <c r="B226" s="302"/>
      <c r="C226" s="401"/>
      <c r="I226" s="191"/>
      <c r="J226" s="191"/>
      <c r="K226" s="497"/>
      <c r="L226" s="191"/>
      <c r="M226" s="191"/>
      <c r="N226" s="191"/>
      <c r="O226" s="191"/>
      <c r="P226" s="497"/>
      <c r="Q226" s="191"/>
      <c r="R226" s="191"/>
      <c r="S226" s="465"/>
      <c r="T226" s="191"/>
      <c r="U226" s="191"/>
      <c r="V226" s="191"/>
      <c r="W226" s="191"/>
      <c r="X226" s="191"/>
      <c r="Y226" s="47"/>
      <c r="Z226" s="403"/>
      <c r="AA226" s="403"/>
      <c r="AB226" s="403"/>
      <c r="AC226" s="403"/>
    </row>
    <row r="227" spans="1:29" s="402" customFormat="1" ht="10.5" customHeight="1" x14ac:dyDescent="0.15">
      <c r="A227" s="400"/>
      <c r="B227" s="302"/>
      <c r="C227" s="401"/>
      <c r="I227" s="191"/>
      <c r="J227" s="191"/>
      <c r="K227" s="497"/>
      <c r="L227" s="191"/>
      <c r="M227" s="191"/>
      <c r="N227" s="191"/>
      <c r="O227" s="191"/>
      <c r="P227" s="497"/>
      <c r="Q227" s="191"/>
      <c r="R227" s="191"/>
      <c r="S227" s="465"/>
      <c r="T227" s="191"/>
      <c r="U227" s="191"/>
      <c r="V227" s="191"/>
      <c r="W227" s="191"/>
      <c r="X227" s="191"/>
      <c r="Y227" s="47"/>
      <c r="Z227" s="403"/>
      <c r="AA227" s="403"/>
      <c r="AB227" s="403"/>
      <c r="AC227" s="403"/>
    </row>
    <row r="228" spans="1:29" s="402" customFormat="1" ht="10.5" customHeight="1" x14ac:dyDescent="0.15">
      <c r="A228" s="400"/>
      <c r="B228" s="302"/>
      <c r="C228" s="401"/>
      <c r="I228" s="191"/>
      <c r="J228" s="191"/>
      <c r="K228" s="497"/>
      <c r="L228" s="191"/>
      <c r="M228" s="191"/>
      <c r="N228" s="191"/>
      <c r="O228" s="191"/>
      <c r="P228" s="497"/>
      <c r="Q228" s="191"/>
      <c r="R228" s="191"/>
      <c r="S228" s="465"/>
      <c r="T228" s="191"/>
      <c r="U228" s="191"/>
      <c r="V228" s="191"/>
      <c r="W228" s="191"/>
      <c r="X228" s="191"/>
      <c r="Y228" s="47"/>
      <c r="Z228" s="403"/>
      <c r="AA228" s="403"/>
      <c r="AB228" s="403"/>
      <c r="AC228" s="403"/>
    </row>
    <row r="229" spans="1:29" s="402" customFormat="1" ht="10.5" customHeight="1" x14ac:dyDescent="0.15">
      <c r="A229" s="400"/>
      <c r="B229" s="302"/>
      <c r="C229" s="401"/>
      <c r="I229" s="191"/>
      <c r="J229" s="191"/>
      <c r="K229" s="497"/>
      <c r="L229" s="191"/>
      <c r="M229" s="191"/>
      <c r="N229" s="191"/>
      <c r="O229" s="191"/>
      <c r="P229" s="497"/>
      <c r="Q229" s="191"/>
      <c r="R229" s="191"/>
      <c r="S229" s="465"/>
      <c r="T229" s="191"/>
      <c r="U229" s="191"/>
      <c r="V229" s="191"/>
      <c r="W229" s="191"/>
      <c r="X229" s="191"/>
      <c r="Y229" s="47"/>
      <c r="Z229" s="403"/>
      <c r="AA229" s="403"/>
      <c r="AB229" s="403"/>
      <c r="AC229" s="403"/>
    </row>
    <row r="230" spans="1:29" s="402" customFormat="1" ht="10.5" customHeight="1" x14ac:dyDescent="0.15">
      <c r="A230" s="400"/>
      <c r="B230" s="302"/>
      <c r="C230" s="401"/>
      <c r="I230" s="191"/>
      <c r="J230" s="191"/>
      <c r="K230" s="497"/>
      <c r="L230" s="191"/>
      <c r="M230" s="191"/>
      <c r="N230" s="191"/>
      <c r="O230" s="191"/>
      <c r="P230" s="497"/>
      <c r="Q230" s="191"/>
      <c r="R230" s="191"/>
      <c r="S230" s="465"/>
      <c r="T230" s="191"/>
      <c r="U230" s="191"/>
      <c r="V230" s="191"/>
      <c r="W230" s="191"/>
      <c r="X230" s="191"/>
      <c r="Y230" s="47"/>
      <c r="Z230" s="403"/>
      <c r="AA230" s="403"/>
      <c r="AB230" s="403"/>
      <c r="AC230" s="403"/>
    </row>
    <row r="234" spans="1:29" ht="10.5" customHeight="1" x14ac:dyDescent="0.15">
      <c r="A234" s="33"/>
      <c r="B234" s="33"/>
      <c r="C234" s="33"/>
      <c r="I234" s="33"/>
      <c r="J234" s="33"/>
      <c r="L234" s="33"/>
      <c r="M234" s="33"/>
      <c r="N234" s="33"/>
      <c r="O234" s="33"/>
      <c r="Q234" s="33"/>
      <c r="R234" s="33"/>
      <c r="S234" s="33"/>
      <c r="T234" s="33"/>
      <c r="U234" s="33"/>
      <c r="V234" s="33"/>
      <c r="W234" s="33"/>
      <c r="X234" s="33"/>
      <c r="Y234" s="33"/>
      <c r="Z234" s="33"/>
      <c r="AA234" s="33"/>
      <c r="AB234" s="33"/>
      <c r="AC234" s="33"/>
    </row>
    <row r="235" spans="1:29" ht="10.5" customHeight="1" x14ac:dyDescent="0.15">
      <c r="A235" s="33"/>
      <c r="B235" s="33"/>
      <c r="C235" s="33"/>
      <c r="I235" s="33"/>
      <c r="J235" s="33"/>
      <c r="L235" s="33"/>
      <c r="M235" s="33"/>
      <c r="N235" s="33"/>
      <c r="O235" s="33"/>
      <c r="Q235" s="33"/>
      <c r="R235" s="33"/>
      <c r="S235" s="33"/>
      <c r="T235" s="33"/>
      <c r="U235" s="33"/>
      <c r="V235" s="33"/>
      <c r="W235" s="33"/>
      <c r="X235" s="33"/>
      <c r="Y235" s="33"/>
      <c r="Z235" s="33"/>
      <c r="AA235" s="33"/>
      <c r="AB235" s="33"/>
      <c r="AC235" s="33"/>
    </row>
    <row r="236" spans="1:29" ht="10.5" customHeight="1" x14ac:dyDescent="0.15">
      <c r="A236" s="33"/>
      <c r="B236" s="33"/>
      <c r="C236" s="33"/>
      <c r="I236" s="33"/>
      <c r="J236" s="33"/>
      <c r="L236" s="33"/>
      <c r="M236" s="33"/>
      <c r="N236" s="33"/>
      <c r="O236" s="33"/>
      <c r="Q236" s="33"/>
      <c r="R236" s="33"/>
      <c r="S236" s="33"/>
      <c r="T236" s="33"/>
      <c r="U236" s="33"/>
      <c r="V236" s="33"/>
      <c r="W236" s="33"/>
      <c r="X236" s="33"/>
      <c r="Y236" s="33"/>
      <c r="Z236" s="33"/>
      <c r="AA236" s="33"/>
      <c r="AB236" s="33"/>
      <c r="AC236" s="33"/>
    </row>
    <row r="237" spans="1:29" ht="10.5" customHeight="1" x14ac:dyDescent="0.15">
      <c r="A237" s="33"/>
      <c r="B237" s="33"/>
      <c r="C237" s="33"/>
      <c r="I237" s="33"/>
      <c r="J237" s="33"/>
      <c r="L237" s="33"/>
      <c r="M237" s="33"/>
      <c r="N237" s="33"/>
      <c r="O237" s="33"/>
      <c r="Q237" s="33"/>
      <c r="R237" s="33"/>
      <c r="S237" s="33"/>
      <c r="T237" s="33"/>
      <c r="U237" s="33"/>
      <c r="V237" s="33"/>
      <c r="W237" s="33"/>
      <c r="X237" s="33"/>
      <c r="Y237" s="33"/>
      <c r="Z237" s="33"/>
      <c r="AA237" s="33"/>
      <c r="AB237" s="33"/>
      <c r="AC237" s="33"/>
    </row>
    <row r="238" spans="1:29" ht="10.5" customHeight="1" x14ac:dyDescent="0.15">
      <c r="A238" s="33"/>
      <c r="B238" s="33"/>
      <c r="C238" s="33"/>
      <c r="I238" s="33"/>
      <c r="J238" s="33"/>
      <c r="L238" s="33"/>
      <c r="M238" s="33"/>
      <c r="N238" s="33"/>
      <c r="O238" s="33"/>
      <c r="Q238" s="33"/>
      <c r="R238" s="33"/>
      <c r="S238" s="33"/>
      <c r="T238" s="33"/>
      <c r="U238" s="33"/>
      <c r="V238" s="33"/>
      <c r="W238" s="33"/>
      <c r="X238" s="33"/>
      <c r="Y238" s="33"/>
      <c r="Z238" s="33"/>
      <c r="AA238" s="33"/>
      <c r="AB238" s="33"/>
      <c r="AC238" s="33"/>
    </row>
    <row r="239" spans="1:29" ht="10.5" customHeight="1" x14ac:dyDescent="0.15">
      <c r="A239" s="33"/>
      <c r="B239" s="33"/>
      <c r="C239" s="33"/>
      <c r="I239" s="33"/>
      <c r="J239" s="33"/>
      <c r="L239" s="33"/>
      <c r="M239" s="33"/>
      <c r="N239" s="33"/>
      <c r="O239" s="33"/>
      <c r="Q239" s="33"/>
      <c r="R239" s="33"/>
      <c r="S239" s="33"/>
      <c r="T239" s="33"/>
      <c r="U239" s="33"/>
      <c r="V239" s="33"/>
      <c r="W239" s="33"/>
      <c r="X239" s="33"/>
      <c r="Y239" s="33"/>
      <c r="Z239" s="33"/>
      <c r="AA239" s="33"/>
      <c r="AB239" s="33"/>
      <c r="AC239" s="33"/>
    </row>
    <row r="240" spans="1:29" ht="10.5" customHeight="1" x14ac:dyDescent="0.15">
      <c r="A240" s="33"/>
      <c r="B240" s="33"/>
      <c r="C240" s="33"/>
      <c r="I240" s="33"/>
      <c r="J240" s="33"/>
      <c r="L240" s="33"/>
      <c r="M240" s="33"/>
      <c r="N240" s="33"/>
      <c r="O240" s="33"/>
      <c r="Q240" s="33"/>
      <c r="R240" s="33"/>
      <c r="S240" s="33"/>
      <c r="T240" s="33"/>
      <c r="U240" s="33"/>
      <c r="V240" s="33"/>
      <c r="W240" s="33"/>
      <c r="X240" s="33"/>
      <c r="Y240" s="33"/>
      <c r="Z240" s="33"/>
      <c r="AA240" s="33"/>
      <c r="AB240" s="33"/>
      <c r="AC240" s="33"/>
    </row>
    <row r="241" spans="1:29" ht="10.5" customHeight="1" x14ac:dyDescent="0.15">
      <c r="A241" s="33"/>
      <c r="B241" s="33"/>
      <c r="C241" s="33"/>
      <c r="I241" s="33"/>
      <c r="J241" s="33"/>
      <c r="L241" s="33"/>
      <c r="M241" s="33"/>
      <c r="N241" s="33"/>
      <c r="O241" s="33"/>
      <c r="Q241" s="33"/>
      <c r="R241" s="33"/>
      <c r="S241" s="33"/>
      <c r="T241" s="33"/>
      <c r="U241" s="33"/>
      <c r="V241" s="33"/>
      <c r="W241" s="33"/>
      <c r="X241" s="33"/>
      <c r="Y241" s="33"/>
      <c r="Z241" s="33"/>
      <c r="AA241" s="33"/>
      <c r="AB241" s="33"/>
      <c r="AC241" s="33"/>
    </row>
    <row r="242" spans="1:29" ht="10.5" customHeight="1" x14ac:dyDescent="0.15">
      <c r="A242" s="33"/>
      <c r="B242" s="33"/>
      <c r="C242" s="33"/>
      <c r="I242" s="33"/>
      <c r="J242" s="33"/>
      <c r="L242" s="33"/>
      <c r="M242" s="33"/>
      <c r="N242" s="33"/>
      <c r="O242" s="33"/>
      <c r="Q242" s="33"/>
      <c r="R242" s="33"/>
      <c r="S242" s="33"/>
      <c r="T242" s="33"/>
      <c r="U242" s="33"/>
      <c r="V242" s="33"/>
      <c r="W242" s="33"/>
      <c r="X242" s="33"/>
      <c r="Y242" s="33"/>
      <c r="Z242" s="33"/>
      <c r="AA242" s="33"/>
      <c r="AB242" s="33"/>
      <c r="AC242" s="33"/>
    </row>
    <row r="243" spans="1:29" ht="10.5" customHeight="1" x14ac:dyDescent="0.15">
      <c r="A243" s="33"/>
      <c r="B243" s="33"/>
      <c r="C243" s="33"/>
      <c r="I243" s="33"/>
      <c r="J243" s="33"/>
      <c r="L243" s="33"/>
      <c r="M243" s="33"/>
      <c r="N243" s="33"/>
      <c r="O243" s="33"/>
      <c r="Q243" s="33"/>
      <c r="R243" s="33"/>
      <c r="S243" s="33"/>
      <c r="T243" s="33"/>
      <c r="U243" s="33"/>
      <c r="V243" s="33"/>
      <c r="W243" s="33"/>
      <c r="X243" s="33"/>
      <c r="Y243" s="33"/>
      <c r="Z243" s="33"/>
      <c r="AA243" s="33"/>
      <c r="AB243" s="33"/>
      <c r="AC243" s="33"/>
    </row>
    <row r="244" spans="1:29" ht="10.5" customHeight="1" x14ac:dyDescent="0.15">
      <c r="A244" s="33"/>
      <c r="B244" s="33"/>
      <c r="C244" s="33"/>
      <c r="I244" s="33"/>
      <c r="J244" s="33"/>
      <c r="L244" s="33"/>
      <c r="M244" s="33"/>
      <c r="N244" s="33"/>
      <c r="O244" s="33"/>
      <c r="Q244" s="33"/>
      <c r="R244" s="33"/>
      <c r="S244" s="33"/>
      <c r="T244" s="33"/>
      <c r="U244" s="33"/>
      <c r="V244" s="33"/>
      <c r="W244" s="33"/>
      <c r="X244" s="33"/>
      <c r="Y244" s="33"/>
      <c r="Z244" s="33"/>
      <c r="AA244" s="33"/>
      <c r="AB244" s="33"/>
      <c r="AC244" s="33"/>
    </row>
  </sheetData>
  <sheetProtection algorithmName="SHA-512" hashValue="h4/gC2sjeX21eqnstITo7MpTwvkwGFeSp7fisx4eL2x1OIPfmRsrFWi5FaLLD2o8xV7FJNdghYpSKbX+Lpmz/Q==" saltValue="h7gHUnAPcsJSJL1cwa9tTQ==" spinCount="100000" sheet="1" objects="1" scenarios="1" formatColumns="0" formatRows="0"/>
  <dataConsolidate leftLabels="1"/>
  <mergeCells count="14">
    <mergeCell ref="E43:E44"/>
    <mergeCell ref="F43:F44"/>
    <mergeCell ref="D9:F9"/>
    <mergeCell ref="H12:H14"/>
    <mergeCell ref="E74:G74"/>
    <mergeCell ref="E13:E14"/>
    <mergeCell ref="D13:D14"/>
    <mergeCell ref="F13:F14"/>
    <mergeCell ref="D12:G12"/>
    <mergeCell ref="D38:D39"/>
    <mergeCell ref="F38:F39"/>
    <mergeCell ref="D40:D41"/>
    <mergeCell ref="F40:F41"/>
    <mergeCell ref="D43:D44"/>
  </mergeCells>
  <dataValidations xWindow="885" yWindow="654" count="8">
    <dataValidation type="decimal" allowBlank="1" showErrorMessage="1" errorTitle="Ошибка" error="Допускается ввод только неотрицательных чисел!" sqref="G65:G68 G17 G40 G42 G57 G2 G71 G19:G38 G44:G54">
      <formula1>0</formula1>
      <formula2>9.99999999999999E+23</formula2>
    </dataValidation>
    <dataValidation type="textLength" operator="lessThanOrEqual" allowBlank="1" showInputMessage="1" showErrorMessage="1" errorTitle="Ошибка" error="Допускается ввод не более 900 символов!" sqref="G72">
      <formula1>900</formula1>
    </dataValidation>
    <dataValidation type="decimal" allowBlank="1" showErrorMessage="1" errorTitle="Ошибка" error="Допускается ввод только действительных чисел!" sqref="G58:G62 G70">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54">
      <formula1>900</formula1>
    </dataValidation>
    <dataValidation type="decimal" allowBlank="1" showErrorMessage="1" errorTitle="Ошибка" error="Допускается ввод только действительных чисел!" sqref="G63 G56">
      <formula1>-9.99999999999999E+23</formula1>
      <formula2>9.99999999999999E+23</formula2>
    </dataValidation>
    <dataValidation type="decimal" allowBlank="1" showErrorMessage="1" errorTitle="Ошибка" error="Введите значение от 0 до 100%" sqref="G4 G69">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9" customFormat="1" x14ac:dyDescent="0.15">
      <c r="D7" s="354"/>
      <c r="E7" s="318"/>
      <c r="F7" s="318"/>
      <c r="G7" s="318"/>
      <c r="U7" s="254"/>
    </row>
    <row r="8" spans="1:21" s="71" customFormat="1" hidden="1" x14ac:dyDescent="0.15">
      <c r="C8" s="134">
        <v>22</v>
      </c>
      <c r="D8" s="718" t="s">
        <v>236</v>
      </c>
      <c r="E8" s="719"/>
      <c r="F8" s="719"/>
      <c r="G8" s="720"/>
      <c r="U8" s="259"/>
    </row>
    <row r="9" spans="1:21" ht="11.25" hidden="1" customHeight="1" x14ac:dyDescent="0.15">
      <c r="D9" s="721" t="s">
        <v>225</v>
      </c>
      <c r="E9" s="721"/>
      <c r="F9" s="721"/>
      <c r="G9" s="722" t="s">
        <v>226</v>
      </c>
    </row>
    <row r="10" spans="1:21" ht="11.25" hidden="1" customHeight="1" x14ac:dyDescent="0.15">
      <c r="A10" s="47" t="s">
        <v>474</v>
      </c>
      <c r="D10" s="621" t="s">
        <v>25</v>
      </c>
      <c r="E10" s="331"/>
      <c r="F10" s="332" t="s">
        <v>215</v>
      </c>
      <c r="G10" s="723"/>
    </row>
    <row r="11" spans="1:21" ht="12" hidden="1" customHeight="1" x14ac:dyDescent="0.15">
      <c r="D11" s="349" t="s">
        <v>26</v>
      </c>
      <c r="E11" s="333">
        <v>2</v>
      </c>
      <c r="F11" s="334">
        <v>3</v>
      </c>
      <c r="G11" s="335">
        <v>4</v>
      </c>
    </row>
    <row r="12" spans="1:21" hidden="1" x14ac:dyDescent="0.15">
      <c r="D12" s="617">
        <v>1</v>
      </c>
      <c r="E12" s="337" t="s">
        <v>245</v>
      </c>
      <c r="F12" s="357" t="str">
        <f>IF(form_up_date="","",form_up_date)</f>
        <v>22.03.2021</v>
      </c>
      <c r="G12" s="359" t="s">
        <v>246</v>
      </c>
    </row>
    <row r="13" spans="1:21" ht="45" hidden="1" x14ac:dyDescent="0.15">
      <c r="D13" s="617" t="s">
        <v>257</v>
      </c>
      <c r="E13" s="337" t="s">
        <v>247</v>
      </c>
      <c r="F13" s="357" t="s">
        <v>1382</v>
      </c>
      <c r="G13" s="338" t="s">
        <v>318</v>
      </c>
    </row>
    <row r="14" spans="1:21" ht="22.5" hidden="1" x14ac:dyDescent="0.15">
      <c r="D14" s="617" t="s">
        <v>258</v>
      </c>
      <c r="E14" s="337" t="s">
        <v>248</v>
      </c>
      <c r="F14" s="357" t="s">
        <v>672</v>
      </c>
      <c r="G14" s="359" t="s">
        <v>249</v>
      </c>
    </row>
    <row r="15" spans="1:21" ht="22.5" hidden="1" x14ac:dyDescent="0.15">
      <c r="D15" s="617"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17" t="s">
        <v>260</v>
      </c>
      <c r="E17" s="340" t="s">
        <v>253</v>
      </c>
      <c r="F17" s="357" t="s">
        <v>1058</v>
      </c>
      <c r="G17" s="360" t="s">
        <v>254</v>
      </c>
    </row>
    <row r="18" spans="4:7" ht="56.25" hidden="1" x14ac:dyDescent="0.15">
      <c r="D18" s="617" t="s">
        <v>261</v>
      </c>
      <c r="E18" s="341" t="s">
        <v>255</v>
      </c>
      <c r="F18" s="357" t="s">
        <v>1383</v>
      </c>
      <c r="G18" s="348" t="s">
        <v>317</v>
      </c>
    </row>
    <row r="19" spans="4:7" hidden="1" x14ac:dyDescent="0.15">
      <c r="D19" s="342"/>
      <c r="E19" s="343"/>
      <c r="F19" s="344"/>
      <c r="G19" s="345"/>
    </row>
    <row r="20" spans="4:7" x14ac:dyDescent="0.15">
      <c r="D20" s="346"/>
      <c r="E20" s="715" t="s">
        <v>256</v>
      </c>
      <c r="F20" s="715"/>
      <c r="G20" s="347"/>
    </row>
  </sheetData>
  <sheetProtection algorithmName="SHA-512" hashValue="BnRWDpUWsIJ7HJfPkdj1K1LwHGswCCVUcG4DEUtBPXFB3wl+olyTp5SAb7PbAInMbEZJMw7L+mk2Tzj0pJGHOg==" saltValue="tGQ2DntDWiRFzwOMdqtbc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498"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37" t="s">
        <v>462</v>
      </c>
      <c r="E5" s="738"/>
      <c r="F5" s="738"/>
      <c r="G5" s="738"/>
      <c r="H5" s="738"/>
      <c r="I5" s="738"/>
      <c r="J5" s="738"/>
      <c r="K5" s="739"/>
      <c r="L5" s="406"/>
      <c r="M5" s="406"/>
    </row>
    <row r="6" spans="1:83" ht="3" customHeight="1" x14ac:dyDescent="0.15">
      <c r="C6" s="87"/>
      <c r="D6" s="87"/>
      <c r="E6" s="87"/>
      <c r="F6" s="87"/>
      <c r="G6" s="385"/>
      <c r="H6" s="385"/>
      <c r="I6" s="385"/>
      <c r="J6" s="385"/>
      <c r="K6" s="407"/>
      <c r="L6" s="407"/>
      <c r="M6" s="407"/>
    </row>
    <row r="7" spans="1:83" ht="18.75" x14ac:dyDescent="0.15">
      <c r="D7" s="670" t="s">
        <v>225</v>
      </c>
      <c r="E7" s="670"/>
      <c r="F7" s="670"/>
      <c r="G7" s="670"/>
      <c r="H7" s="670"/>
      <c r="I7" s="670"/>
      <c r="J7" s="670"/>
      <c r="K7" s="670"/>
      <c r="L7" s="670"/>
      <c r="M7" s="670"/>
      <c r="N7" s="670"/>
      <c r="O7" s="670"/>
      <c r="P7" s="670"/>
      <c r="Q7" s="670"/>
      <c r="R7" s="670"/>
      <c r="S7" s="670" t="s">
        <v>226</v>
      </c>
      <c r="T7" s="468"/>
    </row>
    <row r="8" spans="1:83" ht="46.5" customHeight="1" x14ac:dyDescent="0.15">
      <c r="D8" s="487" t="s">
        <v>25</v>
      </c>
      <c r="E8" s="670" t="s">
        <v>25</v>
      </c>
      <c r="F8" s="670"/>
      <c r="G8" s="487" t="s">
        <v>243</v>
      </c>
      <c r="H8" s="670" t="s">
        <v>25</v>
      </c>
      <c r="I8" s="670"/>
      <c r="J8" s="487" t="s">
        <v>336</v>
      </c>
      <c r="K8" s="487" t="s">
        <v>358</v>
      </c>
      <c r="L8" s="670" t="s">
        <v>25</v>
      </c>
      <c r="M8" s="670"/>
      <c r="N8" s="487" t="s">
        <v>359</v>
      </c>
      <c r="O8" s="487" t="s">
        <v>360</v>
      </c>
      <c r="P8" s="487" t="s">
        <v>361</v>
      </c>
      <c r="Q8" s="487" t="s">
        <v>475</v>
      </c>
      <c r="R8" s="487" t="s">
        <v>362</v>
      </c>
      <c r="S8" s="670"/>
      <c r="T8" s="468"/>
    </row>
    <row r="9" spans="1:83" ht="10.5" customHeight="1" x14ac:dyDescent="0.15">
      <c r="D9" s="89" t="s">
        <v>26</v>
      </c>
      <c r="E9" s="89"/>
      <c r="F9" s="89" t="s">
        <v>0</v>
      </c>
      <c r="G9" s="89" t="s">
        <v>1</v>
      </c>
      <c r="H9" s="89"/>
      <c r="I9" s="89" t="s">
        <v>2</v>
      </c>
      <c r="J9" s="89" t="s">
        <v>12</v>
      </c>
      <c r="K9" s="89" t="s">
        <v>13</v>
      </c>
      <c r="L9" s="89"/>
      <c r="M9" s="89" t="s">
        <v>31</v>
      </c>
      <c r="N9" s="89" t="s">
        <v>32</v>
      </c>
      <c r="O9" s="89" t="s">
        <v>351</v>
      </c>
      <c r="P9" s="89" t="s">
        <v>352</v>
      </c>
      <c r="Q9" s="89" t="s">
        <v>353</v>
      </c>
      <c r="R9" s="89" t="s">
        <v>354</v>
      </c>
      <c r="S9" s="89"/>
      <c r="T9" s="468"/>
    </row>
    <row r="10" spans="1:83" s="87" customFormat="1" ht="18.75" hidden="1" x14ac:dyDescent="0.15">
      <c r="A10" s="409"/>
      <c r="B10" s="14"/>
      <c r="D10" s="346"/>
      <c r="E10" s="346"/>
      <c r="F10" s="346"/>
      <c r="Q10" s="410"/>
      <c r="R10" s="411"/>
      <c r="T10" s="469"/>
      <c r="U10" s="575"/>
      <c r="V10" s="575"/>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68"/>
      <c r="U11" s="498"/>
      <c r="V11" s="498"/>
      <c r="W11" s="416"/>
      <c r="X11" s="403"/>
      <c r="Y11" s="403"/>
      <c r="Z11" s="403"/>
      <c r="AA11" s="403"/>
    </row>
    <row r="12" spans="1:83" s="71" customFormat="1" ht="90" hidden="1" customHeight="1" x14ac:dyDescent="0.15">
      <c r="A12" s="553">
        <v>22</v>
      </c>
      <c r="B12" s="472"/>
      <c r="C12" s="472"/>
      <c r="D12" s="733" t="s">
        <v>26</v>
      </c>
      <c r="E12" s="740" t="s">
        <v>1381</v>
      </c>
      <c r="F12" s="741"/>
      <c r="G12" s="741"/>
      <c r="H12" s="741"/>
      <c r="I12" s="741"/>
      <c r="J12" s="741"/>
      <c r="K12" s="741"/>
      <c r="L12" s="741"/>
      <c r="M12" s="741"/>
      <c r="N12" s="741"/>
      <c r="O12" s="741"/>
      <c r="P12" s="741"/>
      <c r="Q12" s="741"/>
      <c r="R12" s="741"/>
      <c r="S12" s="628"/>
      <c r="T12" s="482"/>
      <c r="U12" s="482"/>
      <c r="V12" s="482"/>
      <c r="W12" s="481"/>
      <c r="X12" s="481"/>
      <c r="Y12" s="481"/>
      <c r="Z12" s="481"/>
      <c r="AA12" s="476"/>
      <c r="AB12" s="477"/>
      <c r="AC12" s="734"/>
      <c r="AD12" s="478"/>
      <c r="AE12" s="479" t="s">
        <v>141</v>
      </c>
      <c r="AF12" s="479"/>
      <c r="AG12" s="480" t="s">
        <v>464</v>
      </c>
      <c r="AH12" s="483">
        <v>3</v>
      </c>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1"/>
      <c r="BW12" s="481"/>
      <c r="BX12" s="481"/>
      <c r="BY12" s="481"/>
      <c r="BZ12" s="481"/>
      <c r="CA12" s="481"/>
      <c r="CB12" s="481"/>
      <c r="CC12" s="481"/>
      <c r="CD12" s="481"/>
      <c r="CE12" s="481"/>
    </row>
    <row r="13" spans="1:83" s="71" customFormat="1" ht="22.5" hidden="1" x14ac:dyDescent="0.15">
      <c r="A13" s="443"/>
      <c r="B13" s="491"/>
      <c r="C13" s="485"/>
      <c r="D13" s="733"/>
      <c r="E13" s="735" t="s">
        <v>469</v>
      </c>
      <c r="F13" s="735"/>
      <c r="G13" s="735"/>
      <c r="H13" s="735"/>
      <c r="I13" s="735"/>
      <c r="J13" s="735"/>
      <c r="K13" s="735"/>
      <c r="L13" s="735"/>
      <c r="M13" s="735"/>
      <c r="N13" s="735"/>
      <c r="O13" s="735"/>
      <c r="P13" s="735"/>
      <c r="Q13" s="8">
        <f>SUMIF(T14:T15,"i",Q14:Q15)</f>
        <v>0</v>
      </c>
      <c r="R13" s="554"/>
      <c r="S13" s="620" t="s">
        <v>470</v>
      </c>
      <c r="T13" s="260" t="s">
        <v>367</v>
      </c>
      <c r="U13" s="736">
        <v>1</v>
      </c>
      <c r="V13" s="736" t="str">
        <f>INDEX(List01_flag_index_1,1,MATCH(A12,List01_NumberColumns,0))</f>
        <v>отсутствует</v>
      </c>
      <c r="W13" s="491"/>
      <c r="X13" s="491"/>
      <c r="Y13" s="491"/>
      <c r="Z13" s="491"/>
      <c r="AA13" s="497"/>
      <c r="AB13" s="491"/>
      <c r="AC13" s="734"/>
      <c r="AD13" s="478"/>
      <c r="AE13" s="491"/>
      <c r="AF13" s="491"/>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1"/>
      <c r="BW13" s="491"/>
      <c r="BX13" s="491"/>
      <c r="BY13" s="491"/>
      <c r="BZ13" s="491"/>
      <c r="CA13" s="491"/>
      <c r="CB13" s="491"/>
      <c r="CC13" s="491"/>
      <c r="CD13" s="491"/>
      <c r="CE13" s="491"/>
    </row>
    <row r="14" spans="1:83" s="71" customFormat="1" ht="11.25" hidden="1" customHeight="1" x14ac:dyDescent="0.15">
      <c r="A14" s="618"/>
      <c r="B14" s="497"/>
      <c r="C14" s="497"/>
      <c r="D14" s="733"/>
      <c r="E14" s="556"/>
      <c r="F14" s="556">
        <v>0</v>
      </c>
      <c r="G14" s="556"/>
      <c r="H14" s="556"/>
      <c r="I14" s="556"/>
      <c r="J14" s="556"/>
      <c r="K14" s="556"/>
      <c r="L14" s="556"/>
      <c r="M14" s="556"/>
      <c r="N14" s="556"/>
      <c r="O14" s="556"/>
      <c r="P14" s="556"/>
      <c r="Q14" s="556"/>
      <c r="R14" s="556"/>
      <c r="S14" s="586"/>
      <c r="T14" s="497"/>
      <c r="U14" s="736"/>
      <c r="V14" s="736"/>
      <c r="W14" s="497"/>
      <c r="X14" s="497"/>
      <c r="Y14" s="497"/>
      <c r="Z14" s="497"/>
      <c r="AA14" s="497"/>
      <c r="AB14" s="491"/>
      <c r="AC14" s="734"/>
      <c r="AD14" s="478"/>
      <c r="AE14" s="491"/>
      <c r="AF14" s="491"/>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7"/>
      <c r="CE14" s="497"/>
    </row>
    <row r="15" spans="1:83" s="71" customFormat="1" hidden="1" x14ac:dyDescent="0.15">
      <c r="A15" s="443"/>
      <c r="B15" s="491"/>
      <c r="C15" s="485"/>
      <c r="D15" s="733"/>
      <c r="E15" s="557" t="s">
        <v>141</v>
      </c>
      <c r="F15" s="558" t="s">
        <v>141</v>
      </c>
      <c r="G15" s="558" t="s">
        <v>141</v>
      </c>
      <c r="H15" s="559" t="s">
        <v>141</v>
      </c>
      <c r="I15" s="559"/>
      <c r="J15" s="559"/>
      <c r="K15" s="559"/>
      <c r="L15" s="559"/>
      <c r="M15" s="559"/>
      <c r="N15" s="559"/>
      <c r="O15" s="559"/>
      <c r="P15" s="559"/>
      <c r="Q15" s="559"/>
      <c r="R15" s="560"/>
      <c r="S15" s="587"/>
      <c r="T15" s="497"/>
      <c r="U15" s="736"/>
      <c r="V15" s="736"/>
      <c r="W15" s="491"/>
      <c r="X15" s="491"/>
      <c r="Y15" s="491"/>
      <c r="Z15" s="491"/>
      <c r="AA15" s="497"/>
      <c r="AB15" s="491"/>
      <c r="AC15" s="734"/>
      <c r="AD15" s="478"/>
      <c r="AE15" s="491"/>
      <c r="AF15" s="491"/>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c r="BT15" s="497"/>
      <c r="BU15" s="497"/>
      <c r="BV15" s="491"/>
      <c r="BW15" s="491"/>
      <c r="BX15" s="491"/>
      <c r="BY15" s="491"/>
      <c r="BZ15" s="491"/>
      <c r="CA15" s="491"/>
      <c r="CB15" s="491"/>
      <c r="CC15" s="491"/>
      <c r="CD15" s="491"/>
      <c r="CE15" s="491"/>
    </row>
    <row r="16" spans="1:83" s="71" customFormat="1" ht="22.5" hidden="1" x14ac:dyDescent="0.15">
      <c r="A16" s="443"/>
      <c r="B16" s="491"/>
      <c r="C16" s="485"/>
      <c r="D16" s="733"/>
      <c r="E16" s="735" t="s">
        <v>468</v>
      </c>
      <c r="F16" s="735"/>
      <c r="G16" s="735"/>
      <c r="H16" s="735"/>
      <c r="I16" s="735"/>
      <c r="J16" s="735"/>
      <c r="K16" s="735"/>
      <c r="L16" s="735"/>
      <c r="M16" s="735"/>
      <c r="N16" s="735"/>
      <c r="O16" s="735"/>
      <c r="P16" s="735"/>
      <c r="Q16" s="8">
        <f>SUMIF(T17:T18,"i",Q17:Q18)</f>
        <v>0</v>
      </c>
      <c r="R16" s="554"/>
      <c r="S16" s="620" t="s">
        <v>470</v>
      </c>
      <c r="T16" s="260" t="s">
        <v>367</v>
      </c>
      <c r="U16" s="736">
        <v>2</v>
      </c>
      <c r="V16" s="736" t="str">
        <f>INDEX(List01_flag_index_2,1,MATCH(A12,List01_NumberColumns,0))</f>
        <v>отсутствует</v>
      </c>
      <c r="W16" s="491"/>
      <c r="X16" s="491"/>
      <c r="Y16" s="491"/>
      <c r="Z16" s="491"/>
      <c r="AA16" s="497"/>
      <c r="AB16" s="491"/>
      <c r="AC16" s="734"/>
      <c r="AD16" s="478"/>
      <c r="AE16" s="491"/>
      <c r="AF16" s="491"/>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97"/>
      <c r="BS16" s="497"/>
      <c r="BT16" s="497"/>
      <c r="BU16" s="497"/>
      <c r="BV16" s="491"/>
      <c r="BW16" s="491"/>
      <c r="BX16" s="491"/>
      <c r="BY16" s="491"/>
      <c r="BZ16" s="491"/>
      <c r="CA16" s="491"/>
      <c r="CB16" s="491"/>
      <c r="CC16" s="491"/>
      <c r="CD16" s="491"/>
      <c r="CE16" s="491"/>
    </row>
    <row r="17" spans="1:83" s="71" customFormat="1" ht="11.25" hidden="1" customHeight="1" x14ac:dyDescent="0.15">
      <c r="A17" s="618"/>
      <c r="B17" s="497"/>
      <c r="C17" s="497"/>
      <c r="D17" s="733"/>
      <c r="E17" s="556"/>
      <c r="F17" s="556">
        <v>0</v>
      </c>
      <c r="G17" s="556"/>
      <c r="H17" s="556"/>
      <c r="I17" s="556"/>
      <c r="J17" s="556"/>
      <c r="K17" s="556"/>
      <c r="L17" s="556"/>
      <c r="M17" s="556"/>
      <c r="N17" s="556"/>
      <c r="O17" s="556"/>
      <c r="P17" s="556"/>
      <c r="Q17" s="556"/>
      <c r="R17" s="556"/>
      <c r="S17" s="586"/>
      <c r="T17" s="497"/>
      <c r="U17" s="736"/>
      <c r="V17" s="736"/>
      <c r="W17" s="497"/>
      <c r="X17" s="497"/>
      <c r="Y17" s="497"/>
      <c r="Z17" s="497"/>
      <c r="AA17" s="497"/>
      <c r="AB17" s="491"/>
      <c r="AC17" s="734"/>
      <c r="AD17" s="478"/>
      <c r="AE17" s="491"/>
      <c r="AF17" s="491"/>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row>
    <row r="18" spans="1:83" s="71" customFormat="1" hidden="1" x14ac:dyDescent="0.15">
      <c r="A18" s="443"/>
      <c r="B18" s="491"/>
      <c r="C18" s="485"/>
      <c r="D18" s="733"/>
      <c r="E18" s="557" t="s">
        <v>141</v>
      </c>
      <c r="F18" s="558" t="s">
        <v>141</v>
      </c>
      <c r="G18" s="558" t="s">
        <v>141</v>
      </c>
      <c r="H18" s="559" t="s">
        <v>141</v>
      </c>
      <c r="I18" s="559"/>
      <c r="J18" s="559"/>
      <c r="K18" s="559"/>
      <c r="L18" s="559"/>
      <c r="M18" s="559"/>
      <c r="N18" s="559"/>
      <c r="O18" s="559"/>
      <c r="P18" s="559"/>
      <c r="Q18" s="559"/>
      <c r="R18" s="560"/>
      <c r="S18" s="587"/>
      <c r="T18" s="497"/>
      <c r="U18" s="736"/>
      <c r="V18" s="736"/>
      <c r="W18" s="491"/>
      <c r="X18" s="491"/>
      <c r="Y18" s="491"/>
      <c r="Z18" s="491"/>
      <c r="AA18" s="497"/>
      <c r="AB18" s="491"/>
      <c r="AC18" s="734"/>
      <c r="AD18" s="478"/>
      <c r="AE18" s="491"/>
      <c r="AF18" s="491"/>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1"/>
      <c r="BW18" s="491"/>
      <c r="BX18" s="491"/>
      <c r="BY18" s="491"/>
      <c r="BZ18" s="491"/>
      <c r="CA18" s="491"/>
      <c r="CB18" s="491"/>
      <c r="CC18" s="491"/>
      <c r="CD18" s="491"/>
      <c r="CE18" s="491"/>
    </row>
    <row r="19" spans="1:83" ht="18.75" hidden="1" x14ac:dyDescent="0.15">
      <c r="D19" s="417"/>
      <c r="E19" s="1"/>
      <c r="F19" s="1"/>
      <c r="G19" s="1"/>
      <c r="H19" s="1"/>
      <c r="I19" s="1"/>
      <c r="J19" s="1"/>
      <c r="K19" s="1"/>
      <c r="L19" s="1"/>
      <c r="M19" s="1"/>
      <c r="N19" s="1"/>
      <c r="O19" s="1"/>
      <c r="P19" s="1"/>
      <c r="Q19" s="1"/>
      <c r="R19" s="1"/>
      <c r="S19" s="418"/>
      <c r="T19" s="468"/>
    </row>
    <row r="20" spans="1:83" hidden="1" x14ac:dyDescent="0.15"/>
    <row r="21" spans="1:83" x14ac:dyDescent="0.15">
      <c r="D21" s="419"/>
      <c r="E21" s="419"/>
      <c r="F21" s="419"/>
      <c r="G21" s="420"/>
    </row>
    <row r="23" spans="1:83" x14ac:dyDescent="0.15">
      <c r="D23" s="421"/>
      <c r="E23" s="728"/>
      <c r="F23" s="728"/>
      <c r="G23" s="728"/>
      <c r="H23" s="728"/>
      <c r="I23" s="728"/>
      <c r="J23" s="728"/>
      <c r="K23" s="728"/>
      <c r="L23" s="728"/>
      <c r="M23" s="728"/>
      <c r="N23" s="728"/>
      <c r="O23" s="728"/>
      <c r="P23" s="728"/>
      <c r="Q23" s="728"/>
      <c r="R23" s="728"/>
    </row>
  </sheetData>
  <sheetProtection algorithmName="SHA-512" hashValue="cJX1oM0gDganXiewxTMM7gNd5k5U3CFswMSjVn31G20fEAEmsQLzd3v0vw/STZWZ+pDw8R2uW4y4jhB62evVgQ==" saltValue="XgZG1qo2wHEJEzxpQzQt7w==" spinCount="100000"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9" customFormat="1" x14ac:dyDescent="0.15">
      <c r="D7" s="354"/>
      <c r="E7" s="318"/>
      <c r="F7" s="318"/>
      <c r="G7" s="318"/>
      <c r="U7" s="254"/>
    </row>
    <row r="8" spans="1:21" s="71" customFormat="1" x14ac:dyDescent="0.15">
      <c r="C8" s="134">
        <v>22</v>
      </c>
      <c r="D8" s="718" t="s">
        <v>236</v>
      </c>
      <c r="E8" s="719"/>
      <c r="F8" s="719"/>
      <c r="G8" s="720"/>
      <c r="U8" s="259"/>
    </row>
    <row r="9" spans="1:21" ht="11.25" customHeight="1" x14ac:dyDescent="0.15">
      <c r="D9" s="721" t="s">
        <v>225</v>
      </c>
      <c r="E9" s="721"/>
      <c r="F9" s="721"/>
      <c r="G9" s="722" t="s">
        <v>226</v>
      </c>
    </row>
    <row r="10" spans="1:21" ht="11.25" customHeight="1" x14ac:dyDescent="0.15">
      <c r="A10" s="47" t="s">
        <v>474</v>
      </c>
      <c r="D10" s="621" t="s">
        <v>25</v>
      </c>
      <c r="E10" s="331"/>
      <c r="F10" s="332" t="s">
        <v>215</v>
      </c>
      <c r="G10" s="723"/>
    </row>
    <row r="11" spans="1:21" ht="12" customHeight="1" x14ac:dyDescent="0.15">
      <c r="D11" s="349" t="s">
        <v>26</v>
      </c>
      <c r="E11" s="333">
        <v>2</v>
      </c>
      <c r="F11" s="334">
        <v>3</v>
      </c>
      <c r="G11" s="335">
        <v>4</v>
      </c>
    </row>
    <row r="12" spans="1:21" x14ac:dyDescent="0.15">
      <c r="D12" s="617">
        <v>1</v>
      </c>
      <c r="E12" s="337" t="s">
        <v>245</v>
      </c>
      <c r="F12" s="357" t="str">
        <f>IF(form_up_date="","",form_up_date)</f>
        <v>22.03.2021</v>
      </c>
      <c r="G12" s="359" t="s">
        <v>246</v>
      </c>
    </row>
    <row r="13" spans="1:21" ht="45" x14ac:dyDescent="0.15">
      <c r="D13" s="617" t="s">
        <v>257</v>
      </c>
      <c r="E13" s="337" t="s">
        <v>247</v>
      </c>
      <c r="F13" s="357" t="s">
        <v>1382</v>
      </c>
      <c r="G13" s="338" t="s">
        <v>318</v>
      </c>
    </row>
    <row r="14" spans="1:21" ht="22.5" x14ac:dyDescent="0.15">
      <c r="D14" s="617" t="s">
        <v>258</v>
      </c>
      <c r="E14" s="337" t="s">
        <v>248</v>
      </c>
      <c r="F14" s="357" t="s">
        <v>672</v>
      </c>
      <c r="G14" s="359" t="s">
        <v>249</v>
      </c>
    </row>
    <row r="15" spans="1:21" ht="22.5" x14ac:dyDescent="0.15">
      <c r="D15" s="617"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7" t="s">
        <v>260</v>
      </c>
      <c r="E17" s="340" t="s">
        <v>253</v>
      </c>
      <c r="F17" s="357" t="s">
        <v>1058</v>
      </c>
      <c r="G17" s="360" t="s">
        <v>254</v>
      </c>
    </row>
    <row r="18" spans="4:7" ht="56.25" x14ac:dyDescent="0.15">
      <c r="D18" s="617" t="s">
        <v>261</v>
      </c>
      <c r="E18" s="341" t="s">
        <v>255</v>
      </c>
      <c r="F18" s="357" t="s">
        <v>1383</v>
      </c>
      <c r="G18" s="348" t="s">
        <v>317</v>
      </c>
    </row>
    <row r="19" spans="4:7" x14ac:dyDescent="0.15">
      <c r="D19" s="342"/>
      <c r="E19" s="343"/>
      <c r="F19" s="344"/>
      <c r="G19" s="345"/>
    </row>
    <row r="20" spans="4:7" x14ac:dyDescent="0.15">
      <c r="D20" s="346"/>
      <c r="E20" s="715" t="s">
        <v>256</v>
      </c>
      <c r="F20" s="715"/>
      <c r="G20" s="347"/>
    </row>
  </sheetData>
  <sheetProtection algorithmName="SHA-512" hashValue="BnRWDpUWsIJ7HJfPkdj1K1LwHGswCCVUcG4DEUtBPXFB3wl+olyTp5SAb7PbAInMbEZJMw7L+mk2Tzj0pJGHOg==" saltValue="tGQ2DntDWiRFzwOMdqtbc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26"/>
  <sheetViews>
    <sheetView showGridLines="0" topLeftCell="E12" zoomScaleNormal="100" workbookViewId="0">
      <selection activeCell="G22" sqref="G22"/>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42" t="s">
        <v>479</v>
      </c>
      <c r="E3" s="743"/>
      <c r="F3" s="744"/>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49">
        <v>22</v>
      </c>
    </row>
    <row r="7" spans="1:9" x14ac:dyDescent="0.15">
      <c r="D7" s="670" t="s">
        <v>225</v>
      </c>
      <c r="E7" s="670"/>
      <c r="F7" s="670"/>
      <c r="G7" s="670"/>
      <c r="H7" s="745" t="s">
        <v>226</v>
      </c>
      <c r="I7" s="87"/>
    </row>
    <row r="8" spans="1:9" s="484" customFormat="1" ht="101.25" customHeight="1" x14ac:dyDescent="0.15">
      <c r="A8" s="492"/>
      <c r="B8" s="491"/>
      <c r="D8" s="670" t="s">
        <v>25</v>
      </c>
      <c r="E8" s="729" t="s">
        <v>333</v>
      </c>
      <c r="F8" s="729" t="s">
        <v>154</v>
      </c>
      <c r="G8" s="502" t="s">
        <v>1381</v>
      </c>
      <c r="H8" s="746"/>
      <c r="I8" s="486"/>
    </row>
    <row r="9" spans="1:9" s="87" customFormat="1" x14ac:dyDescent="0.15">
      <c r="A9" s="748"/>
      <c r="B9" s="748"/>
      <c r="C9" s="447"/>
      <c r="D9" s="670"/>
      <c r="E9" s="729"/>
      <c r="F9" s="729"/>
      <c r="G9" s="489" t="s">
        <v>215</v>
      </c>
      <c r="H9" s="747"/>
      <c r="I9" s="448"/>
    </row>
    <row r="10" spans="1:9" ht="10.5" customHeight="1" x14ac:dyDescent="0.15">
      <c r="D10" s="89" t="s">
        <v>26</v>
      </c>
      <c r="E10" s="89" t="s">
        <v>0</v>
      </c>
      <c r="F10" s="89" t="s">
        <v>1</v>
      </c>
      <c r="G10" s="236">
        <f>G1</f>
        <v>4</v>
      </c>
      <c r="H10" s="236"/>
    </row>
    <row r="11" spans="1:9" ht="22.5" x14ac:dyDescent="0.15">
      <c r="D11" s="425">
        <v>1</v>
      </c>
      <c r="E11" s="426" t="s">
        <v>577</v>
      </c>
      <c r="F11" s="449" t="s">
        <v>480</v>
      </c>
      <c r="G11" s="500">
        <v>0</v>
      </c>
      <c r="H11" s="325" t="s">
        <v>578</v>
      </c>
      <c r="I11" s="469"/>
    </row>
    <row r="12" spans="1:9" ht="22.5" x14ac:dyDescent="0.15">
      <c r="D12" s="425" t="s">
        <v>0</v>
      </c>
      <c r="E12" s="426" t="s">
        <v>628</v>
      </c>
      <c r="F12" s="503" t="s">
        <v>416</v>
      </c>
      <c r="G12" s="503" t="s">
        <v>416</v>
      </c>
      <c r="H12" s="460" t="s">
        <v>629</v>
      </c>
      <c r="I12" s="469"/>
    </row>
    <row r="13" spans="1:9" s="484" customFormat="1" ht="22.5" x14ac:dyDescent="0.15">
      <c r="A13" s="492"/>
      <c r="B13" s="491"/>
      <c r="D13" s="494" t="s">
        <v>334</v>
      </c>
      <c r="E13" s="505" t="s">
        <v>630</v>
      </c>
      <c r="F13" s="504" t="s">
        <v>481</v>
      </c>
      <c r="G13" s="500">
        <v>0</v>
      </c>
      <c r="H13" s="325" t="s">
        <v>582</v>
      </c>
      <c r="I13" s="469"/>
    </row>
    <row r="14" spans="1:9" s="484" customFormat="1" ht="22.5" x14ac:dyDescent="0.15">
      <c r="A14" s="492"/>
      <c r="B14" s="491"/>
      <c r="D14" s="494" t="s">
        <v>335</v>
      </c>
      <c r="E14" s="505" t="s">
        <v>631</v>
      </c>
      <c r="F14" s="504" t="s">
        <v>477</v>
      </c>
      <c r="G14" s="500">
        <v>0</v>
      </c>
      <c r="H14" s="325" t="s">
        <v>583</v>
      </c>
      <c r="I14" s="469"/>
    </row>
    <row r="15" spans="1:9" s="484" customFormat="1" ht="22.5" x14ac:dyDescent="0.15">
      <c r="A15" s="492"/>
      <c r="B15" s="491"/>
      <c r="D15" s="494" t="s">
        <v>482</v>
      </c>
      <c r="E15" s="505" t="s">
        <v>632</v>
      </c>
      <c r="F15" s="504" t="s">
        <v>481</v>
      </c>
      <c r="G15" s="500">
        <v>0</v>
      </c>
      <c r="H15" s="325" t="s">
        <v>584</v>
      </c>
      <c r="I15" s="469"/>
    </row>
    <row r="16" spans="1:9" s="484" customFormat="1" ht="22.5" x14ac:dyDescent="0.15">
      <c r="A16" s="492"/>
      <c r="B16" s="491"/>
      <c r="D16" s="494" t="s">
        <v>483</v>
      </c>
      <c r="E16" s="505" t="s">
        <v>633</v>
      </c>
      <c r="F16" s="504" t="s">
        <v>477</v>
      </c>
      <c r="G16" s="501">
        <v>0</v>
      </c>
      <c r="H16" s="460" t="s">
        <v>585</v>
      </c>
      <c r="I16" s="469"/>
    </row>
    <row r="17" spans="1:9" ht="18.75" x14ac:dyDescent="0.15">
      <c r="D17" s="425" t="s">
        <v>1</v>
      </c>
      <c r="E17" s="426" t="s">
        <v>579</v>
      </c>
      <c r="F17" s="506" t="s">
        <v>251</v>
      </c>
      <c r="G17" s="507"/>
      <c r="H17" s="508"/>
      <c r="I17" s="469"/>
    </row>
    <row r="18" spans="1:9" ht="33.75" x14ac:dyDescent="0.15">
      <c r="D18" s="425" t="s">
        <v>258</v>
      </c>
      <c r="E18" s="444" t="s">
        <v>580</v>
      </c>
      <c r="F18" s="499" t="s">
        <v>388</v>
      </c>
      <c r="G18" s="490">
        <v>0</v>
      </c>
      <c r="H18" s="461" t="s">
        <v>634</v>
      </c>
      <c r="I18" s="469"/>
    </row>
    <row r="19" spans="1:9" ht="33.75" x14ac:dyDescent="0.15">
      <c r="D19" s="425" t="s">
        <v>414</v>
      </c>
      <c r="E19" s="444" t="s">
        <v>581</v>
      </c>
      <c r="F19" s="499" t="s">
        <v>388</v>
      </c>
      <c r="G19" s="596">
        <v>0</v>
      </c>
      <c r="H19" s="325" t="s">
        <v>586</v>
      </c>
      <c r="I19" s="469"/>
    </row>
    <row r="20" spans="1:9" s="484" customFormat="1" ht="22.5" x14ac:dyDescent="0.15">
      <c r="A20" s="592"/>
      <c r="B20" s="491"/>
      <c r="D20" s="494" t="s">
        <v>2</v>
      </c>
      <c r="E20" s="495" t="s">
        <v>635</v>
      </c>
      <c r="F20" s="594" t="s">
        <v>477</v>
      </c>
      <c r="G20" s="488">
        <v>0</v>
      </c>
      <c r="H20" s="598" t="s">
        <v>637</v>
      </c>
      <c r="I20" s="469"/>
    </row>
    <row r="21" spans="1:9" s="484" customFormat="1" ht="33.75" x14ac:dyDescent="0.15">
      <c r="A21" s="592"/>
      <c r="B21" s="491"/>
      <c r="D21" s="494" t="s">
        <v>12</v>
      </c>
      <c r="E21" s="495" t="s">
        <v>636</v>
      </c>
      <c r="F21" s="506" t="s">
        <v>251</v>
      </c>
      <c r="G21" s="638" t="s">
        <v>1406</v>
      </c>
      <c r="H21" s="325" t="s">
        <v>488</v>
      </c>
      <c r="I21" s="469"/>
    </row>
    <row r="22" spans="1:9" s="484" customFormat="1" ht="18.75" x14ac:dyDescent="0.15">
      <c r="A22" s="492"/>
      <c r="B22" s="491"/>
      <c r="D22" s="494" t="s">
        <v>13</v>
      </c>
      <c r="E22" s="495" t="s">
        <v>484</v>
      </c>
      <c r="F22" s="595" t="s">
        <v>388</v>
      </c>
      <c r="G22" s="488">
        <v>0</v>
      </c>
      <c r="H22" s="598" t="s">
        <v>485</v>
      </c>
      <c r="I22" s="469"/>
    </row>
    <row r="23" spans="1:9" ht="18.75" x14ac:dyDescent="0.15">
      <c r="D23" s="494" t="s">
        <v>31</v>
      </c>
      <c r="E23" s="426" t="s">
        <v>486</v>
      </c>
      <c r="F23" s="506" t="s">
        <v>487</v>
      </c>
      <c r="G23" s="597">
        <v>0</v>
      </c>
      <c r="H23" s="325"/>
      <c r="I23" s="469"/>
    </row>
    <row r="24" spans="1:9" s="484" customFormat="1" ht="33.75" x14ac:dyDescent="0.15">
      <c r="A24" s="492"/>
      <c r="B24" s="491"/>
      <c r="D24" s="494" t="s">
        <v>32</v>
      </c>
      <c r="E24" s="495" t="s">
        <v>587</v>
      </c>
      <c r="F24" s="506" t="s">
        <v>251</v>
      </c>
      <c r="G24" s="638" t="s">
        <v>1405</v>
      </c>
      <c r="H24" s="325" t="s">
        <v>488</v>
      </c>
      <c r="I24" s="469"/>
    </row>
    <row r="25" spans="1:9" ht="45" x14ac:dyDescent="0.15">
      <c r="D25" s="425" t="s">
        <v>369</v>
      </c>
      <c r="E25" s="444" t="s">
        <v>588</v>
      </c>
      <c r="F25" s="449" t="s">
        <v>251</v>
      </c>
      <c r="G25" s="638" t="s">
        <v>1405</v>
      </c>
      <c r="H25" s="325" t="s">
        <v>488</v>
      </c>
      <c r="I25" s="469"/>
    </row>
    <row r="26" spans="1:9" x14ac:dyDescent="0.15">
      <c r="E26" s="450"/>
      <c r="F26" s="174"/>
      <c r="G26" s="174"/>
      <c r="H26" s="174"/>
    </row>
  </sheetData>
  <sheetProtection password="FA9C" sheet="1" objects="1" scenarios="1" formatColumns="0" formatRows="0"/>
  <mergeCells count="7">
    <mergeCell ref="D3:F3"/>
    <mergeCell ref="H7:H9"/>
    <mergeCell ref="A9:B9"/>
    <mergeCell ref="D8:D9"/>
    <mergeCell ref="E8:E9"/>
    <mergeCell ref="F8:F9"/>
    <mergeCell ref="D7:G7"/>
  </mergeCells>
  <dataValidations count="3">
    <dataValidation type="decimal" allowBlank="1" showErrorMessage="1" errorTitle="Ошибка" error="Допускается ввод только неотрицательных чисел!" sqref="G13:G16 G11 G23 G20">
      <formula1>0</formula1>
      <formula2>9.99999999999999E+23</formula2>
    </dataValidation>
    <dataValidation type="decimal" allowBlank="1" showErrorMessage="1" errorTitle="Ошибка" error="Введите значение от 0 до 100%" sqref="G22 G18:G19">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24:G25 G21">
      <formula1>900</formula1>
    </dataValidation>
  </dataValidations>
  <hyperlinks>
    <hyperlink ref="G24" location="'Форма 1.5'!$G$24" tooltip="Кликните по гиперссылке, чтобы перейти по гиперссылке или отредактировать её" display="https://portal.eias.ru/Portal/DownloadPage.aspx?type=12&amp;guid=5ce855d0-13e6-4eed-ac23-387bb3d212a6"/>
    <hyperlink ref="G25" location="'Форма 1.5'!$G$25" tooltip="Кликните по гиперссылке, чтобы перейти по гиперссылке или отредактировать её" display="https://portal.eias.ru/Portal/DownloadPage.aspx?type=12&amp;guid=5ce855d0-13e6-4eed-ac23-387bb3d212a6"/>
    <hyperlink ref="G21" location="'Форма 1.5'!$G$21" tooltip="Кликните по гиперссылке, чтобы перейти по гиперссылке или отредактировать её" display="https://portal.eias.ru/Portal/DownloadPage.aspx?type=12&amp;guid=a1dd1719-2fd6-4917-bc2c-115f85aadd86"/>
  </hyperlink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4" hidden="1" customWidth="1"/>
    <col min="3" max="3" width="3.7109375" style="52" customWidth="1"/>
    <col min="4" max="4" width="9.7109375" style="484" customWidth="1"/>
    <col min="5" max="5" width="37.7109375" style="484" customWidth="1"/>
    <col min="6" max="6" width="66.85546875" style="484" customWidth="1"/>
    <col min="7" max="7" width="116" style="484" customWidth="1"/>
    <col min="8" max="8" width="93.42578125" style="491" customWidth="1"/>
    <col min="9" max="17" width="10.5703125" style="484"/>
    <col min="18" max="18" width="10.5703125" style="247"/>
    <col min="19" max="16384" width="10.5703125" style="484"/>
  </cols>
  <sheetData>
    <row r="1" spans="1:21" s="491" customFormat="1" ht="15" hidden="1" customHeight="1" x14ac:dyDescent="0.15">
      <c r="C1" s="235"/>
      <c r="G1" s="491">
        <v>4</v>
      </c>
      <c r="R1" s="248"/>
    </row>
    <row r="2" spans="1:21" s="491" customFormat="1" ht="15" hidden="1" customHeight="1" x14ac:dyDescent="0.15">
      <c r="C2" s="235"/>
      <c r="R2" s="248"/>
    </row>
    <row r="3" spans="1:21" s="491" customFormat="1" ht="15" hidden="1" customHeight="1" x14ac:dyDescent="0.15">
      <c r="C3" s="235"/>
      <c r="R3" s="248"/>
    </row>
    <row r="4" spans="1:21" ht="11.25" customHeight="1" x14ac:dyDescent="0.15">
      <c r="C4" s="86"/>
      <c r="D4" s="486"/>
      <c r="E4" s="486"/>
      <c r="F4" s="486"/>
      <c r="G4" s="486"/>
    </row>
    <row r="5" spans="1:21" x14ac:dyDescent="0.15">
      <c r="C5" s="86"/>
      <c r="D5" s="716" t="s">
        <v>244</v>
      </c>
      <c r="E5" s="716"/>
      <c r="F5" s="716"/>
      <c r="G5" s="716"/>
      <c r="H5" s="237"/>
    </row>
    <row r="6" spans="1:21" ht="15" customHeight="1" x14ac:dyDescent="0.15">
      <c r="C6" s="86"/>
      <c r="D6" s="717" t="str">
        <f>IF(org=0,"Не определено",org)</f>
        <v>ООО "Тюмень Водоканал"</v>
      </c>
      <c r="E6" s="717"/>
      <c r="F6" s="717"/>
      <c r="G6" s="717"/>
      <c r="H6" s="237"/>
    </row>
    <row r="7" spans="1:21" s="609" customFormat="1" x14ac:dyDescent="0.15">
      <c r="D7" s="354"/>
      <c r="E7" s="318"/>
      <c r="F7" s="318"/>
      <c r="G7" s="318"/>
      <c r="U7" s="254"/>
    </row>
    <row r="8" spans="1:21" s="71" customFormat="1" x14ac:dyDescent="0.15">
      <c r="C8" s="134">
        <v>22</v>
      </c>
      <c r="D8" s="718" t="s">
        <v>236</v>
      </c>
      <c r="E8" s="719"/>
      <c r="F8" s="719"/>
      <c r="G8" s="720"/>
      <c r="U8" s="259"/>
    </row>
    <row r="9" spans="1:21" ht="11.25" customHeight="1" x14ac:dyDescent="0.15">
      <c r="D9" s="721" t="s">
        <v>225</v>
      </c>
      <c r="E9" s="721"/>
      <c r="F9" s="721"/>
      <c r="G9" s="722" t="s">
        <v>226</v>
      </c>
    </row>
    <row r="10" spans="1:21" ht="11.25" customHeight="1" x14ac:dyDescent="0.15">
      <c r="A10" s="47" t="s">
        <v>474</v>
      </c>
      <c r="D10" s="621" t="s">
        <v>25</v>
      </c>
      <c r="E10" s="331"/>
      <c r="F10" s="332" t="s">
        <v>215</v>
      </c>
      <c r="G10" s="723"/>
    </row>
    <row r="11" spans="1:21" ht="12" customHeight="1" x14ac:dyDescent="0.15">
      <c r="D11" s="349" t="s">
        <v>26</v>
      </c>
      <c r="E11" s="333">
        <v>2</v>
      </c>
      <c r="F11" s="334">
        <v>3</v>
      </c>
      <c r="G11" s="335">
        <v>4</v>
      </c>
    </row>
    <row r="12" spans="1:21" x14ac:dyDescent="0.15">
      <c r="D12" s="617">
        <v>1</v>
      </c>
      <c r="E12" s="337" t="s">
        <v>245</v>
      </c>
      <c r="F12" s="357" t="str">
        <f>IF(form_up_date="","",form_up_date)</f>
        <v>22.03.2021</v>
      </c>
      <c r="G12" s="359" t="s">
        <v>246</v>
      </c>
    </row>
    <row r="13" spans="1:21" ht="45" x14ac:dyDescent="0.15">
      <c r="D13" s="617" t="s">
        <v>257</v>
      </c>
      <c r="E13" s="337" t="s">
        <v>247</v>
      </c>
      <c r="F13" s="357" t="s">
        <v>1382</v>
      </c>
      <c r="G13" s="338" t="s">
        <v>318</v>
      </c>
    </row>
    <row r="14" spans="1:21" ht="22.5" x14ac:dyDescent="0.15">
      <c r="D14" s="617" t="s">
        <v>258</v>
      </c>
      <c r="E14" s="337" t="s">
        <v>248</v>
      </c>
      <c r="F14" s="357" t="s">
        <v>672</v>
      </c>
      <c r="G14" s="359" t="s">
        <v>249</v>
      </c>
    </row>
    <row r="15" spans="1:21" ht="22.5" x14ac:dyDescent="0.15">
      <c r="D15" s="617"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17" t="s">
        <v>260</v>
      </c>
      <c r="E17" s="340" t="s">
        <v>253</v>
      </c>
      <c r="F17" s="357" t="s">
        <v>1058</v>
      </c>
      <c r="G17" s="360" t="s">
        <v>254</v>
      </c>
    </row>
    <row r="18" spans="4:7" ht="56.25" x14ac:dyDescent="0.15">
      <c r="D18" s="617" t="s">
        <v>261</v>
      </c>
      <c r="E18" s="341" t="s">
        <v>255</v>
      </c>
      <c r="F18" s="357" t="s">
        <v>1383</v>
      </c>
      <c r="G18" s="348" t="s">
        <v>317</v>
      </c>
    </row>
    <row r="19" spans="4:7" x14ac:dyDescent="0.15">
      <c r="D19" s="342"/>
      <c r="E19" s="343"/>
      <c r="F19" s="344"/>
      <c r="G19" s="345"/>
    </row>
    <row r="20" spans="4:7" x14ac:dyDescent="0.15">
      <c r="D20" s="346"/>
      <c r="E20" s="715" t="s">
        <v>256</v>
      </c>
      <c r="F20" s="715"/>
      <c r="G20" s="347"/>
    </row>
  </sheetData>
  <sheetProtection algorithmName="SHA-512" hashValue="BnRWDpUWsIJ7HJfPkdj1K1LwHGswCCVUcG4DEUtBPXFB3wl+olyTp5SAb7PbAInMbEZJMw7L+mk2Tzj0pJGHOg==" saltValue="tGQ2DntDWiRFzwOMdqtbc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N87"/>
  <sheetViews>
    <sheetView showGridLines="0" topLeftCell="D4" zoomScaleNormal="100" workbookViewId="0"/>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x14ac:dyDescent="0.15"/>
    <row r="2" spans="1:14" ht="11.25" hidden="1" customHeight="1" x14ac:dyDescent="0.15"/>
    <row r="3" spans="1:14" ht="11.25" hidden="1" customHeight="1" x14ac:dyDescent="0.15"/>
    <row r="4" spans="1:14" ht="3" customHeight="1" x14ac:dyDescent="0.15">
      <c r="E4" s="87"/>
      <c r="F4" s="87"/>
      <c r="G4" s="87"/>
      <c r="H4" s="87"/>
      <c r="I4" s="88"/>
    </row>
    <row r="5" spans="1:14" ht="16.5" customHeight="1" x14ac:dyDescent="0.15">
      <c r="E5" s="87"/>
      <c r="F5" s="737" t="s">
        <v>489</v>
      </c>
      <c r="G5" s="738"/>
      <c r="H5" s="738"/>
      <c r="I5" s="739"/>
    </row>
    <row r="6" spans="1:14" ht="16.5" customHeight="1" x14ac:dyDescent="0.15">
      <c r="E6" s="87"/>
      <c r="F6" s="87"/>
      <c r="G6" s="385"/>
      <c r="H6" s="385"/>
      <c r="I6" s="549"/>
    </row>
    <row r="7" spans="1:14" ht="18" customHeight="1" x14ac:dyDescent="0.15">
      <c r="E7" s="87"/>
      <c r="F7" s="670" t="s">
        <v>225</v>
      </c>
      <c r="G7" s="670"/>
      <c r="H7" s="670"/>
      <c r="I7" s="670"/>
      <c r="J7" s="670"/>
      <c r="K7" s="670"/>
      <c r="L7" s="670"/>
      <c r="M7" s="670" t="s">
        <v>226</v>
      </c>
    </row>
    <row r="8" spans="1:14" s="484" customFormat="1" x14ac:dyDescent="0.15">
      <c r="A8" s="491"/>
      <c r="B8" s="492"/>
      <c r="C8" s="491"/>
      <c r="D8" s="491"/>
      <c r="E8" s="486"/>
      <c r="F8" s="670" t="s">
        <v>25</v>
      </c>
      <c r="G8" s="729" t="s">
        <v>243</v>
      </c>
      <c r="H8" s="729" t="s">
        <v>154</v>
      </c>
      <c r="I8" s="752"/>
      <c r="J8" s="753"/>
      <c r="K8" s="754"/>
      <c r="L8" s="325"/>
      <c r="M8" s="670"/>
    </row>
    <row r="9" spans="1:14" ht="22.5" x14ac:dyDescent="0.15">
      <c r="F9" s="670"/>
      <c r="G9" s="729"/>
      <c r="H9" s="729"/>
      <c r="I9" s="545" t="s">
        <v>493</v>
      </c>
      <c r="J9" s="545" t="s">
        <v>492</v>
      </c>
      <c r="K9" s="519" t="s">
        <v>363</v>
      </c>
      <c r="L9" s="325"/>
      <c r="M9" s="670"/>
      <c r="N9" s="422"/>
    </row>
    <row r="10" spans="1:14" x14ac:dyDescent="0.15">
      <c r="F10" s="11" t="s">
        <v>26</v>
      </c>
      <c r="G10" s="89" t="s">
        <v>0</v>
      </c>
      <c r="H10" s="89" t="s">
        <v>1</v>
      </c>
      <c r="I10" s="89" t="s">
        <v>2</v>
      </c>
      <c r="J10" s="423" t="s">
        <v>554</v>
      </c>
      <c r="K10" s="599"/>
      <c r="L10" s="424"/>
      <c r="M10" s="548"/>
      <c r="N10" s="422"/>
    </row>
    <row r="11" spans="1:14" ht="22.5" x14ac:dyDescent="0.25">
      <c r="F11" s="425">
        <v>1</v>
      </c>
      <c r="G11" s="426" t="s">
        <v>494</v>
      </c>
      <c r="H11" s="408" t="s">
        <v>251</v>
      </c>
      <c r="I11" s="546"/>
      <c r="J11" s="546"/>
      <c r="K11" s="600"/>
      <c r="L11" s="424"/>
      <c r="M11" s="325"/>
      <c r="N11" s="509"/>
    </row>
    <row r="12" spans="1:14" ht="18.75" x14ac:dyDescent="0.25">
      <c r="F12" s="425">
        <v>2</v>
      </c>
      <c r="G12" s="426" t="s">
        <v>364</v>
      </c>
      <c r="H12" s="408" t="s">
        <v>251</v>
      </c>
      <c r="I12" s="282"/>
      <c r="J12" s="408" t="s">
        <v>251</v>
      </c>
      <c r="K12" s="600"/>
      <c r="L12" s="424"/>
      <c r="M12" s="325" t="s">
        <v>499</v>
      </c>
      <c r="N12" s="509"/>
    </row>
    <row r="13" spans="1:14" s="484" customFormat="1" ht="18.75" x14ac:dyDescent="0.25">
      <c r="A13" s="491"/>
      <c r="B13" s="492"/>
      <c r="C13" s="491"/>
      <c r="D13" s="491"/>
      <c r="F13" s="494" t="s">
        <v>257</v>
      </c>
      <c r="G13" s="444" t="s">
        <v>495</v>
      </c>
      <c r="H13" s="496" t="s">
        <v>251</v>
      </c>
      <c r="I13" s="282"/>
      <c r="J13" s="496" t="s">
        <v>251</v>
      </c>
      <c r="K13" s="600"/>
      <c r="L13" s="493"/>
      <c r="M13" s="325" t="s">
        <v>498</v>
      </c>
      <c r="N13" s="509"/>
    </row>
    <row r="14" spans="1:14" ht="33.75" x14ac:dyDescent="0.25">
      <c r="F14" s="425" t="s">
        <v>1</v>
      </c>
      <c r="G14" s="426" t="s">
        <v>496</v>
      </c>
      <c r="H14" s="408" t="s">
        <v>251</v>
      </c>
      <c r="I14" s="427"/>
      <c r="J14" s="408" t="s">
        <v>251</v>
      </c>
      <c r="K14" s="600"/>
      <c r="L14" s="424"/>
      <c r="M14" s="325" t="s">
        <v>497</v>
      </c>
      <c r="N14" s="509"/>
    </row>
    <row r="15" spans="1:14" ht="22.5" x14ac:dyDescent="0.25">
      <c r="F15" s="425" t="s">
        <v>2</v>
      </c>
      <c r="G15" s="426" t="s">
        <v>500</v>
      </c>
      <c r="H15" s="408" t="s">
        <v>251</v>
      </c>
      <c r="I15" s="546"/>
      <c r="J15" s="408" t="s">
        <v>251</v>
      </c>
      <c r="K15" s="600"/>
      <c r="L15" s="424"/>
      <c r="M15" s="325" t="s">
        <v>501</v>
      </c>
      <c r="N15" s="509"/>
    </row>
    <row r="16" spans="1:14" ht="22.5" x14ac:dyDescent="0.25">
      <c r="F16" s="425" t="s">
        <v>12</v>
      </c>
      <c r="G16" s="426" t="s">
        <v>365</v>
      </c>
      <c r="H16" s="408" t="s">
        <v>251</v>
      </c>
      <c r="I16" s="546"/>
      <c r="J16" s="408" t="s">
        <v>251</v>
      </c>
      <c r="K16" s="600"/>
      <c r="L16" s="424"/>
      <c r="M16" s="325"/>
      <c r="N16" s="509"/>
    </row>
    <row r="17" spans="1:14" ht="22.5" x14ac:dyDescent="0.25">
      <c r="F17" s="425" t="s">
        <v>13</v>
      </c>
      <c r="G17" s="426" t="s">
        <v>502</v>
      </c>
      <c r="H17" s="408" t="s">
        <v>251</v>
      </c>
      <c r="I17" s="282"/>
      <c r="J17" s="282"/>
      <c r="K17" s="600"/>
      <c r="L17" s="424"/>
      <c r="M17" s="325" t="s">
        <v>503</v>
      </c>
      <c r="N17" s="509"/>
    </row>
    <row r="18" spans="1:14" ht="22.5" x14ac:dyDescent="0.25">
      <c r="F18" s="425" t="s">
        <v>31</v>
      </c>
      <c r="G18" s="426" t="s">
        <v>504</v>
      </c>
      <c r="H18" s="408" t="s">
        <v>251</v>
      </c>
      <c r="I18" s="282"/>
      <c r="J18" s="282"/>
      <c r="K18" s="600"/>
      <c r="L18" s="424"/>
      <c r="M18" s="325" t="s">
        <v>505</v>
      </c>
      <c r="N18" s="509"/>
    </row>
    <row r="19" spans="1:14" ht="56.25" x14ac:dyDescent="0.25">
      <c r="F19" s="425" t="s">
        <v>32</v>
      </c>
      <c r="G19" s="426" t="s">
        <v>506</v>
      </c>
      <c r="H19" s="408" t="s">
        <v>417</v>
      </c>
      <c r="I19" s="428">
        <f>SUM(J19:K19)</f>
        <v>0</v>
      </c>
      <c r="J19" s="428">
        <f>SUMIF(List06_flag_year,"y",J20:J26)</f>
        <v>0</v>
      </c>
      <c r="K19" s="601"/>
      <c r="L19" s="429"/>
      <c r="M19" s="325" t="s">
        <v>507</v>
      </c>
      <c r="N19" s="510"/>
    </row>
    <row r="20" spans="1:14" ht="33.75" hidden="1" x14ac:dyDescent="0.25">
      <c r="B20" s="749" t="s">
        <v>366</v>
      </c>
      <c r="F20" s="425" t="str">
        <f>B20</f>
        <v>8.0</v>
      </c>
      <c r="G20" s="513"/>
      <c r="H20" s="408" t="s">
        <v>417</v>
      </c>
      <c r="I20" s="428">
        <f>SUM(I21:I22)</f>
        <v>0</v>
      </c>
      <c r="J20" s="428">
        <f>SUM(J21:J22)</f>
        <v>0</v>
      </c>
      <c r="K20" s="601" t="s">
        <v>61</v>
      </c>
      <c r="L20" s="429"/>
      <c r="M20" s="325" t="s">
        <v>508</v>
      </c>
      <c r="N20" s="510"/>
    </row>
    <row r="21" spans="1:14" ht="45" hidden="1" x14ac:dyDescent="0.25">
      <c r="B21" s="749"/>
      <c r="C21" s="191">
        <v>1</v>
      </c>
      <c r="F21" s="430" t="str">
        <f>B20&amp;"."&amp;C21</f>
        <v>8.0.1</v>
      </c>
      <c r="G21" s="543"/>
      <c r="H21" s="431" t="s">
        <v>417</v>
      </c>
      <c r="I21" s="500"/>
      <c r="J21" s="5"/>
      <c r="K21" s="601" t="s">
        <v>367</v>
      </c>
      <c r="L21" s="429"/>
      <c r="M21" s="325" t="s">
        <v>509</v>
      </c>
      <c r="N21" s="510"/>
    </row>
    <row r="22" spans="1:14" ht="18.75" hidden="1" x14ac:dyDescent="0.25">
      <c r="B22" s="749"/>
      <c r="F22" s="432"/>
      <c r="G22" s="433" t="s">
        <v>368</v>
      </c>
      <c r="H22" s="434"/>
      <c r="I22" s="435"/>
      <c r="J22" s="435"/>
      <c r="K22" s="602"/>
      <c r="L22" s="429"/>
      <c r="M22" s="325"/>
      <c r="N22" s="510"/>
    </row>
    <row r="23" spans="1:14" ht="33.75" x14ac:dyDescent="0.25">
      <c r="B23" s="749" t="s">
        <v>369</v>
      </c>
      <c r="D23" s="169"/>
      <c r="F23" s="436" t="str">
        <f>B23</f>
        <v>8.1</v>
      </c>
      <c r="G23" s="513"/>
      <c r="H23" s="437" t="s">
        <v>417</v>
      </c>
      <c r="I23" s="438">
        <f>SUM(I24:I25)</f>
        <v>0</v>
      </c>
      <c r="J23" s="428">
        <f>SUM(J24:J25)</f>
        <v>0</v>
      </c>
      <c r="K23" s="601" t="s">
        <v>61</v>
      </c>
      <c r="L23" s="429"/>
      <c r="M23" s="325" t="s">
        <v>508</v>
      </c>
      <c r="N23" s="510"/>
    </row>
    <row r="24" spans="1:14" ht="45" x14ac:dyDescent="0.25">
      <c r="B24" s="749"/>
      <c r="C24" s="191">
        <v>1</v>
      </c>
      <c r="F24" s="439" t="str">
        <f>B23&amp;"."&amp;C24</f>
        <v>8.1.1</v>
      </c>
      <c r="G24" s="543"/>
      <c r="H24" s="408" t="s">
        <v>417</v>
      </c>
      <c r="I24" s="500"/>
      <c r="J24" s="5"/>
      <c r="K24" s="601" t="s">
        <v>367</v>
      </c>
      <c r="L24" s="429"/>
      <c r="M24" s="325" t="s">
        <v>509</v>
      </c>
      <c r="N24" s="510"/>
    </row>
    <row r="25" spans="1:14" ht="18.75" x14ac:dyDescent="0.25">
      <c r="B25" s="749"/>
      <c r="F25" s="440"/>
      <c r="G25" s="433" t="s">
        <v>368</v>
      </c>
      <c r="H25" s="434"/>
      <c r="I25" s="435"/>
      <c r="J25" s="435"/>
      <c r="K25" s="602"/>
      <c r="L25" s="429"/>
      <c r="M25" s="325"/>
      <c r="N25" s="510"/>
    </row>
    <row r="26" spans="1:14" ht="18.75" x14ac:dyDescent="0.25">
      <c r="F26" s="528"/>
      <c r="G26" s="518" t="s">
        <v>370</v>
      </c>
      <c r="H26" s="518"/>
      <c r="I26" s="517"/>
      <c r="J26" s="517"/>
      <c r="K26" s="602"/>
      <c r="L26" s="442"/>
      <c r="M26" s="325"/>
      <c r="N26" s="510"/>
    </row>
    <row r="27" spans="1:14" ht="18.75" x14ac:dyDescent="0.25">
      <c r="F27" s="329" t="s">
        <v>351</v>
      </c>
      <c r="G27" s="525" t="s">
        <v>371</v>
      </c>
      <c r="H27" s="524" t="s">
        <v>251</v>
      </c>
      <c r="I27" s="524" t="s">
        <v>251</v>
      </c>
      <c r="J27" s="524" t="s">
        <v>251</v>
      </c>
      <c r="K27" s="603"/>
      <c r="L27" s="442"/>
      <c r="M27" s="325"/>
      <c r="N27" s="510"/>
    </row>
    <row r="28" spans="1:14" ht="18.75" x14ac:dyDescent="0.25">
      <c r="A28" s="443"/>
      <c r="B28" s="443"/>
      <c r="F28" s="329" t="s">
        <v>372</v>
      </c>
      <c r="G28" s="526" t="s">
        <v>373</v>
      </c>
      <c r="H28" s="524" t="s">
        <v>251</v>
      </c>
      <c r="I28" s="524" t="s">
        <v>251</v>
      </c>
      <c r="J28" s="524" t="s">
        <v>251</v>
      </c>
      <c r="K28" s="603"/>
      <c r="L28" s="442"/>
      <c r="M28" s="325"/>
      <c r="N28" s="510"/>
    </row>
    <row r="29" spans="1:14" ht="18.75" x14ac:dyDescent="0.25">
      <c r="A29" s="443"/>
      <c r="B29" s="443"/>
      <c r="F29" s="329" t="s">
        <v>375</v>
      </c>
      <c r="G29" s="527" t="s">
        <v>376</v>
      </c>
      <c r="H29" s="524" t="s">
        <v>374</v>
      </c>
      <c r="I29" s="533"/>
      <c r="J29" s="533"/>
      <c r="K29" s="603"/>
      <c r="L29" s="442"/>
      <c r="M29" s="325"/>
      <c r="N29" s="510"/>
    </row>
    <row r="30" spans="1:14" ht="18.75" x14ac:dyDescent="0.25">
      <c r="A30" s="443"/>
      <c r="B30" s="443"/>
      <c r="F30" s="329" t="s">
        <v>377</v>
      </c>
      <c r="G30" s="527" t="s">
        <v>378</v>
      </c>
      <c r="H30" s="524" t="s">
        <v>374</v>
      </c>
      <c r="I30" s="533"/>
      <c r="J30" s="533"/>
      <c r="K30" s="603"/>
      <c r="L30" s="442"/>
      <c r="M30" s="325"/>
      <c r="N30" s="510"/>
    </row>
    <row r="31" spans="1:14" ht="18.75" x14ac:dyDescent="0.15">
      <c r="A31" s="443"/>
      <c r="B31" s="443"/>
      <c r="F31" s="329" t="s">
        <v>379</v>
      </c>
      <c r="G31" s="526" t="s">
        <v>380</v>
      </c>
      <c r="H31" s="524" t="s">
        <v>251</v>
      </c>
      <c r="I31" s="524" t="s">
        <v>251</v>
      </c>
      <c r="J31" s="524" t="s">
        <v>251</v>
      </c>
      <c r="K31" s="603"/>
      <c r="L31" s="442"/>
      <c r="M31" s="325"/>
      <c r="N31" s="455"/>
    </row>
    <row r="32" spans="1:14" ht="22.5" x14ac:dyDescent="0.15">
      <c r="A32" s="443"/>
      <c r="B32" s="443"/>
      <c r="F32" s="329" t="s">
        <v>381</v>
      </c>
      <c r="G32" s="527" t="s">
        <v>376</v>
      </c>
      <c r="H32" s="524" t="s">
        <v>523</v>
      </c>
      <c r="I32" s="533"/>
      <c r="J32" s="533"/>
      <c r="K32" s="603"/>
      <c r="L32" s="442"/>
      <c r="M32" s="325" t="s">
        <v>530</v>
      </c>
      <c r="N32" s="455"/>
    </row>
    <row r="33" spans="1:14" ht="33.75" x14ac:dyDescent="0.15">
      <c r="A33" s="443"/>
      <c r="B33" s="443"/>
      <c r="F33" s="329" t="s">
        <v>382</v>
      </c>
      <c r="G33" s="527" t="s">
        <v>378</v>
      </c>
      <c r="H33" s="524" t="s">
        <v>523</v>
      </c>
      <c r="I33" s="533"/>
      <c r="J33" s="533"/>
      <c r="K33" s="603"/>
      <c r="L33" s="442"/>
      <c r="M33" s="325" t="s">
        <v>531</v>
      </c>
      <c r="N33" s="455"/>
    </row>
    <row r="34" spans="1:14" ht="22.5" x14ac:dyDescent="0.15">
      <c r="A34" s="443"/>
      <c r="B34" s="443"/>
      <c r="F34" s="329" t="s">
        <v>383</v>
      </c>
      <c r="G34" s="526" t="s">
        <v>384</v>
      </c>
      <c r="H34" s="524" t="s">
        <v>251</v>
      </c>
      <c r="I34" s="524" t="s">
        <v>251</v>
      </c>
      <c r="J34" s="524" t="s">
        <v>251</v>
      </c>
      <c r="K34" s="603"/>
      <c r="L34" s="442"/>
      <c r="M34" s="325"/>
      <c r="N34" s="455"/>
    </row>
    <row r="35" spans="1:14" ht="18.75" x14ac:dyDescent="0.15">
      <c r="A35" s="443"/>
      <c r="B35" s="443"/>
      <c r="F35" s="329" t="s">
        <v>385</v>
      </c>
      <c r="G35" s="527" t="s">
        <v>376</v>
      </c>
      <c r="H35" s="524" t="s">
        <v>524</v>
      </c>
      <c r="I35" s="533"/>
      <c r="J35" s="533"/>
      <c r="K35" s="603"/>
      <c r="L35" s="442"/>
      <c r="M35" s="325" t="s">
        <v>532</v>
      </c>
      <c r="N35" s="455"/>
    </row>
    <row r="36" spans="1:14" ht="18.75" x14ac:dyDescent="0.15">
      <c r="A36" s="443"/>
      <c r="B36" s="443"/>
      <c r="F36" s="329" t="s">
        <v>386</v>
      </c>
      <c r="G36" s="527" t="s">
        <v>378</v>
      </c>
      <c r="H36" s="524" t="s">
        <v>524</v>
      </c>
      <c r="I36" s="533"/>
      <c r="J36" s="533"/>
      <c r="K36" s="603"/>
      <c r="L36" s="442"/>
      <c r="M36" s="325" t="s">
        <v>533</v>
      </c>
      <c r="N36" s="455"/>
    </row>
    <row r="37" spans="1:14" ht="18.75" x14ac:dyDescent="0.15">
      <c r="A37" s="443"/>
      <c r="B37" s="443"/>
      <c r="F37" s="329" t="s">
        <v>387</v>
      </c>
      <c r="G37" s="526" t="s">
        <v>525</v>
      </c>
      <c r="H37" s="524" t="s">
        <v>251</v>
      </c>
      <c r="I37" s="524" t="s">
        <v>251</v>
      </c>
      <c r="J37" s="524" t="s">
        <v>251</v>
      </c>
      <c r="K37" s="603"/>
      <c r="L37" s="442"/>
      <c r="M37" s="325"/>
      <c r="N37" s="455"/>
    </row>
    <row r="38" spans="1:14" ht="18.75" x14ac:dyDescent="0.15">
      <c r="A38" s="443"/>
      <c r="B38" s="443"/>
      <c r="F38" s="329" t="s">
        <v>389</v>
      </c>
      <c r="G38" s="527" t="s">
        <v>376</v>
      </c>
      <c r="H38" s="524" t="s">
        <v>388</v>
      </c>
      <c r="I38" s="533"/>
      <c r="J38" s="533"/>
      <c r="K38" s="603"/>
      <c r="L38" s="442"/>
      <c r="M38" s="325" t="s">
        <v>534</v>
      </c>
      <c r="N38" s="455"/>
    </row>
    <row r="39" spans="1:14" ht="18.75" x14ac:dyDescent="0.15">
      <c r="A39" s="443"/>
      <c r="B39" s="443"/>
      <c r="F39" s="329" t="s">
        <v>390</v>
      </c>
      <c r="G39" s="527" t="s">
        <v>378</v>
      </c>
      <c r="H39" s="524" t="s">
        <v>388</v>
      </c>
      <c r="I39" s="533"/>
      <c r="J39" s="533"/>
      <c r="K39" s="603"/>
      <c r="L39" s="442"/>
      <c r="M39" s="325" t="s">
        <v>535</v>
      </c>
      <c r="N39" s="455"/>
    </row>
    <row r="40" spans="1:14" ht="22.5" x14ac:dyDescent="0.15">
      <c r="A40" s="443"/>
      <c r="B40" s="443"/>
      <c r="F40" s="329" t="s">
        <v>391</v>
      </c>
      <c r="G40" s="526" t="s">
        <v>407</v>
      </c>
      <c r="H40" s="524" t="s">
        <v>251</v>
      </c>
      <c r="I40" s="524" t="s">
        <v>251</v>
      </c>
      <c r="J40" s="524" t="s">
        <v>251</v>
      </c>
      <c r="K40" s="603"/>
      <c r="L40" s="442"/>
      <c r="M40" s="325"/>
      <c r="N40" s="455"/>
    </row>
    <row r="41" spans="1:14" ht="18.75" x14ac:dyDescent="0.15">
      <c r="A41" s="443"/>
      <c r="B41" s="443"/>
      <c r="F41" s="329" t="s">
        <v>392</v>
      </c>
      <c r="G41" s="527" t="s">
        <v>376</v>
      </c>
      <c r="H41" s="524" t="s">
        <v>388</v>
      </c>
      <c r="I41" s="533"/>
      <c r="J41" s="533"/>
      <c r="K41" s="603"/>
      <c r="L41" s="442"/>
      <c r="M41" s="325"/>
      <c r="N41" s="455"/>
    </row>
    <row r="42" spans="1:14" ht="18.75" x14ac:dyDescent="0.15">
      <c r="A42" s="443"/>
      <c r="B42" s="443"/>
      <c r="F42" s="329" t="s">
        <v>393</v>
      </c>
      <c r="G42" s="527" t="s">
        <v>378</v>
      </c>
      <c r="H42" s="524" t="s">
        <v>388</v>
      </c>
      <c r="I42" s="533"/>
      <c r="J42" s="533"/>
      <c r="K42" s="603"/>
      <c r="L42" s="442"/>
      <c r="M42" s="325"/>
      <c r="N42" s="455"/>
    </row>
    <row r="43" spans="1:14" ht="22.5" x14ac:dyDescent="0.15">
      <c r="A43" s="443"/>
      <c r="B43" s="443"/>
      <c r="F43" s="329" t="s">
        <v>394</v>
      </c>
      <c r="G43" s="526" t="s">
        <v>526</v>
      </c>
      <c r="H43" s="524" t="s">
        <v>251</v>
      </c>
      <c r="I43" s="524" t="s">
        <v>251</v>
      </c>
      <c r="J43" s="524" t="s">
        <v>251</v>
      </c>
      <c r="K43" s="603"/>
      <c r="L43" s="442"/>
      <c r="M43" s="325"/>
      <c r="N43" s="455"/>
    </row>
    <row r="44" spans="1:14" ht="22.5" x14ac:dyDescent="0.15">
      <c r="A44" s="443"/>
      <c r="B44" s="443"/>
      <c r="F44" s="329" t="s">
        <v>395</v>
      </c>
      <c r="G44" s="527" t="s">
        <v>376</v>
      </c>
      <c r="H44" s="524" t="s">
        <v>550</v>
      </c>
      <c r="I44" s="533"/>
      <c r="J44" s="533"/>
      <c r="K44" s="603"/>
      <c r="L44" s="442"/>
      <c r="M44" s="325" t="s">
        <v>589</v>
      </c>
      <c r="N44" s="455"/>
    </row>
    <row r="45" spans="1:14" ht="22.5" x14ac:dyDescent="0.15">
      <c r="A45" s="443"/>
      <c r="B45" s="443"/>
      <c r="F45" s="329" t="s">
        <v>396</v>
      </c>
      <c r="G45" s="527" t="s">
        <v>378</v>
      </c>
      <c r="H45" s="524" t="s">
        <v>550</v>
      </c>
      <c r="I45" s="533"/>
      <c r="J45" s="533"/>
      <c r="K45" s="603"/>
      <c r="L45" s="442"/>
      <c r="M45" s="325" t="s">
        <v>590</v>
      </c>
      <c r="N45" s="455"/>
    </row>
    <row r="46" spans="1:14" ht="18.75" x14ac:dyDescent="0.15">
      <c r="A46" s="443"/>
      <c r="B46" s="443"/>
      <c r="F46" s="329" t="s">
        <v>397</v>
      </c>
      <c r="G46" s="526" t="s">
        <v>527</v>
      </c>
      <c r="H46" s="524" t="s">
        <v>251</v>
      </c>
      <c r="I46" s="524" t="s">
        <v>251</v>
      </c>
      <c r="J46" s="524" t="s">
        <v>251</v>
      </c>
      <c r="K46" s="603"/>
      <c r="L46" s="442"/>
      <c r="M46" s="325"/>
      <c r="N46" s="455"/>
    </row>
    <row r="47" spans="1:14" ht="18.75" x14ac:dyDescent="0.15">
      <c r="A47" s="443"/>
      <c r="B47" s="443"/>
      <c r="F47" s="329" t="s">
        <v>398</v>
      </c>
      <c r="G47" s="527" t="s">
        <v>376</v>
      </c>
      <c r="H47" s="524" t="s">
        <v>551</v>
      </c>
      <c r="I47" s="533"/>
      <c r="J47" s="533"/>
      <c r="K47" s="603"/>
      <c r="L47" s="442"/>
      <c r="M47" s="325" t="s">
        <v>536</v>
      </c>
      <c r="N47" s="455"/>
    </row>
    <row r="48" spans="1:14" ht="18.75" x14ac:dyDescent="0.15">
      <c r="A48" s="443"/>
      <c r="B48" s="443"/>
      <c r="F48" s="329" t="s">
        <v>399</v>
      </c>
      <c r="G48" s="527" t="s">
        <v>378</v>
      </c>
      <c r="H48" s="524" t="s">
        <v>551</v>
      </c>
      <c r="I48" s="533"/>
      <c r="J48" s="533"/>
      <c r="K48" s="603"/>
      <c r="L48" s="442"/>
      <c r="M48" s="325" t="s">
        <v>537</v>
      </c>
      <c r="N48" s="455"/>
    </row>
    <row r="49" spans="1:14" ht="18.75" x14ac:dyDescent="0.15">
      <c r="A49" s="443"/>
      <c r="B49" s="443"/>
      <c r="F49" s="329" t="s">
        <v>400</v>
      </c>
      <c r="G49" s="526" t="s">
        <v>638</v>
      </c>
      <c r="H49" s="524" t="s">
        <v>251</v>
      </c>
      <c r="I49" s="524" t="s">
        <v>251</v>
      </c>
      <c r="J49" s="524" t="s">
        <v>251</v>
      </c>
      <c r="K49" s="603"/>
      <c r="L49" s="442"/>
      <c r="M49" s="325"/>
      <c r="N49" s="455"/>
    </row>
    <row r="50" spans="1:14" ht="18.75" x14ac:dyDescent="0.15">
      <c r="A50" s="443"/>
      <c r="B50" s="443"/>
      <c r="F50" s="329" t="s">
        <v>401</v>
      </c>
      <c r="G50" s="527" t="s">
        <v>376</v>
      </c>
      <c r="H50" s="524" t="s">
        <v>639</v>
      </c>
      <c r="I50" s="533"/>
      <c r="J50" s="533"/>
      <c r="K50" s="603"/>
      <c r="L50" s="442"/>
      <c r="M50" s="325" t="s">
        <v>640</v>
      </c>
      <c r="N50" s="455"/>
    </row>
    <row r="51" spans="1:14" ht="18.75" x14ac:dyDescent="0.15">
      <c r="A51" s="443"/>
      <c r="B51" s="443"/>
      <c r="F51" s="329" t="s">
        <v>402</v>
      </c>
      <c r="G51" s="527" t="s">
        <v>378</v>
      </c>
      <c r="H51" s="524" t="s">
        <v>639</v>
      </c>
      <c r="I51" s="533"/>
      <c r="J51" s="533"/>
      <c r="K51" s="603"/>
      <c r="L51" s="442"/>
      <c r="M51" s="325" t="s">
        <v>641</v>
      </c>
      <c r="N51" s="455"/>
    </row>
    <row r="52" spans="1:14" s="484" customFormat="1" ht="22.5" x14ac:dyDescent="0.15">
      <c r="A52" s="443"/>
      <c r="B52" s="443"/>
      <c r="C52" s="491"/>
      <c r="D52" s="491"/>
      <c r="F52" s="589" t="s">
        <v>403</v>
      </c>
      <c r="G52" s="590" t="s">
        <v>642</v>
      </c>
      <c r="H52" s="588" t="s">
        <v>251</v>
      </c>
      <c r="I52" s="588" t="s">
        <v>251</v>
      </c>
      <c r="J52" s="588" t="s">
        <v>251</v>
      </c>
      <c r="K52" s="603"/>
      <c r="L52" s="442"/>
      <c r="M52" s="325"/>
      <c r="N52" s="455"/>
    </row>
    <row r="53" spans="1:14" s="484" customFormat="1" ht="18.75" x14ac:dyDescent="0.15">
      <c r="A53" s="443"/>
      <c r="B53" s="443"/>
      <c r="C53" s="491"/>
      <c r="D53" s="491"/>
      <c r="F53" s="589" t="s">
        <v>404</v>
      </c>
      <c r="G53" s="591" t="s">
        <v>376</v>
      </c>
      <c r="H53" s="588" t="s">
        <v>644</v>
      </c>
      <c r="I53" s="533"/>
      <c r="J53" s="533"/>
      <c r="K53" s="603"/>
      <c r="L53" s="442"/>
      <c r="M53" s="325" t="s">
        <v>646</v>
      </c>
      <c r="N53" s="455"/>
    </row>
    <row r="54" spans="1:14" s="484" customFormat="1" ht="18.75" x14ac:dyDescent="0.15">
      <c r="A54" s="443"/>
      <c r="B54" s="443"/>
      <c r="C54" s="491"/>
      <c r="D54" s="491"/>
      <c r="F54" s="589" t="s">
        <v>405</v>
      </c>
      <c r="G54" s="591" t="s">
        <v>378</v>
      </c>
      <c r="H54" s="588" t="s">
        <v>644</v>
      </c>
      <c r="I54" s="533"/>
      <c r="J54" s="533"/>
      <c r="K54" s="603"/>
      <c r="L54" s="442"/>
      <c r="M54" s="325" t="s">
        <v>647</v>
      </c>
      <c r="N54" s="455"/>
    </row>
    <row r="55" spans="1:14" s="484" customFormat="1" ht="18.75" x14ac:dyDescent="0.15">
      <c r="A55" s="443"/>
      <c r="B55" s="443"/>
      <c r="C55" s="491"/>
      <c r="D55" s="491"/>
      <c r="F55" s="593" t="s">
        <v>406</v>
      </c>
      <c r="G55" s="590" t="s">
        <v>643</v>
      </c>
      <c r="H55" s="588" t="s">
        <v>251</v>
      </c>
      <c r="I55" s="588" t="s">
        <v>251</v>
      </c>
      <c r="J55" s="588" t="s">
        <v>251</v>
      </c>
      <c r="K55" s="603"/>
      <c r="L55" s="442"/>
      <c r="M55" s="325"/>
      <c r="N55" s="455"/>
    </row>
    <row r="56" spans="1:14" s="484" customFormat="1" ht="18.75" x14ac:dyDescent="0.15">
      <c r="A56" s="443"/>
      <c r="B56" s="443"/>
      <c r="C56" s="491"/>
      <c r="D56" s="491"/>
      <c r="F56" s="593" t="s">
        <v>408</v>
      </c>
      <c r="G56" s="591" t="s">
        <v>376</v>
      </c>
      <c r="H56" s="588" t="s">
        <v>645</v>
      </c>
      <c r="I56" s="533"/>
      <c r="J56" s="533"/>
      <c r="K56" s="603"/>
      <c r="L56" s="442"/>
      <c r="M56" s="325" t="s">
        <v>648</v>
      </c>
      <c r="N56" s="455"/>
    </row>
    <row r="57" spans="1:14" s="484" customFormat="1" ht="18.75" x14ac:dyDescent="0.15">
      <c r="A57" s="443"/>
      <c r="B57" s="443"/>
      <c r="C57" s="491"/>
      <c r="D57" s="491"/>
      <c r="F57" s="593" t="s">
        <v>409</v>
      </c>
      <c r="G57" s="591" t="s">
        <v>378</v>
      </c>
      <c r="H57" s="588" t="s">
        <v>645</v>
      </c>
      <c r="I57" s="533"/>
      <c r="J57" s="533"/>
      <c r="K57" s="603"/>
      <c r="L57" s="442"/>
      <c r="M57" s="325" t="s">
        <v>649</v>
      </c>
      <c r="N57" s="455"/>
    </row>
    <row r="58" spans="1:14" ht="18.75" x14ac:dyDescent="0.15">
      <c r="A58" s="443"/>
      <c r="B58" s="443"/>
      <c r="F58" s="329" t="s">
        <v>651</v>
      </c>
      <c r="G58" s="526" t="s">
        <v>528</v>
      </c>
      <c r="H58" s="524" t="s">
        <v>251</v>
      </c>
      <c r="I58" s="524" t="s">
        <v>251</v>
      </c>
      <c r="J58" s="524" t="s">
        <v>251</v>
      </c>
      <c r="K58" s="603"/>
      <c r="L58" s="442"/>
      <c r="M58" s="325"/>
      <c r="N58" s="455"/>
    </row>
    <row r="59" spans="1:14" ht="18.75" x14ac:dyDescent="0.15">
      <c r="A59" s="443"/>
      <c r="B59" s="443"/>
      <c r="F59" s="329" t="s">
        <v>652</v>
      </c>
      <c r="G59" s="527" t="s">
        <v>376</v>
      </c>
      <c r="H59" s="524" t="s">
        <v>552</v>
      </c>
      <c r="I59" s="533"/>
      <c r="J59" s="533"/>
      <c r="K59" s="603"/>
      <c r="L59" s="442"/>
      <c r="M59" s="325" t="s">
        <v>538</v>
      </c>
      <c r="N59" s="455"/>
    </row>
    <row r="60" spans="1:14" ht="18.75" x14ac:dyDescent="0.15">
      <c r="A60" s="443"/>
      <c r="B60" s="443"/>
      <c r="F60" s="593" t="s">
        <v>653</v>
      </c>
      <c r="G60" s="527" t="s">
        <v>378</v>
      </c>
      <c r="H60" s="524" t="s">
        <v>552</v>
      </c>
      <c r="I60" s="533"/>
      <c r="J60" s="533"/>
      <c r="K60" s="603"/>
      <c r="L60" s="442"/>
      <c r="M60" s="325" t="s">
        <v>539</v>
      </c>
      <c r="N60" s="455"/>
    </row>
    <row r="61" spans="1:14" ht="18.75" x14ac:dyDescent="0.15">
      <c r="A61" s="443"/>
      <c r="B61" s="443"/>
      <c r="F61" s="329" t="s">
        <v>654</v>
      </c>
      <c r="G61" s="526" t="s">
        <v>529</v>
      </c>
      <c r="H61" s="524" t="s">
        <v>251</v>
      </c>
      <c r="I61" s="524" t="s">
        <v>251</v>
      </c>
      <c r="J61" s="524" t="s">
        <v>251</v>
      </c>
      <c r="K61" s="603"/>
      <c r="L61" s="442"/>
      <c r="M61" s="325" t="s">
        <v>540</v>
      </c>
      <c r="N61" s="455"/>
    </row>
    <row r="62" spans="1:14" ht="22.5" x14ac:dyDescent="0.15">
      <c r="A62" s="443"/>
      <c r="B62" s="443"/>
      <c r="F62" s="329" t="s">
        <v>655</v>
      </c>
      <c r="G62" s="527" t="s">
        <v>376</v>
      </c>
      <c r="H62" s="524" t="s">
        <v>553</v>
      </c>
      <c r="I62" s="533"/>
      <c r="J62" s="533"/>
      <c r="K62" s="603"/>
      <c r="L62" s="442"/>
      <c r="M62" s="325" t="s">
        <v>541</v>
      </c>
      <c r="N62" s="455"/>
    </row>
    <row r="63" spans="1:14" ht="22.5" x14ac:dyDescent="0.15">
      <c r="A63" s="443"/>
      <c r="B63" s="443"/>
      <c r="F63" s="593" t="s">
        <v>656</v>
      </c>
      <c r="G63" s="527" t="s">
        <v>378</v>
      </c>
      <c r="H63" s="524" t="s">
        <v>553</v>
      </c>
      <c r="I63" s="533"/>
      <c r="J63" s="533"/>
      <c r="K63" s="603"/>
      <c r="L63" s="442"/>
      <c r="M63" s="325" t="s">
        <v>650</v>
      </c>
      <c r="N63" s="455"/>
    </row>
    <row r="64" spans="1:14" ht="18.75" hidden="1" x14ac:dyDescent="0.15">
      <c r="A64" s="443"/>
      <c r="B64" s="749" t="s">
        <v>654</v>
      </c>
      <c r="F64" s="329" t="str">
        <f>B64</f>
        <v>9.12</v>
      </c>
      <c r="G64" s="532"/>
      <c r="H64" s="607"/>
      <c r="I64" s="524" t="s">
        <v>251</v>
      </c>
      <c r="J64" s="524" t="s">
        <v>251</v>
      </c>
      <c r="K64" s="603"/>
      <c r="L64" s="442"/>
      <c r="M64" s="325"/>
      <c r="N64" s="455"/>
    </row>
    <row r="65" spans="1:14" ht="18.75" hidden="1" x14ac:dyDescent="0.15">
      <c r="A65" s="443"/>
      <c r="B65" s="749"/>
      <c r="F65" s="336" t="str">
        <f>B64&amp;".1"</f>
        <v>9.12.1</v>
      </c>
      <c r="G65" s="527" t="s">
        <v>376</v>
      </c>
      <c r="H65" s="336" t="str">
        <f>IF(H64="","x",H64)</f>
        <v>x</v>
      </c>
      <c r="I65" s="533"/>
      <c r="J65" s="533"/>
      <c r="K65" s="603"/>
      <c r="L65" s="442"/>
      <c r="M65" s="325"/>
      <c r="N65" s="455"/>
    </row>
    <row r="66" spans="1:14" ht="18.75" hidden="1" x14ac:dyDescent="0.15">
      <c r="A66" s="443"/>
      <c r="B66" s="749"/>
      <c r="F66" s="336" t="str">
        <f>B64&amp;".2"</f>
        <v>9.12.2</v>
      </c>
      <c r="G66" s="527" t="s">
        <v>378</v>
      </c>
      <c r="H66" s="336" t="str">
        <f>IF(H64="","x",H64)</f>
        <v>x</v>
      </c>
      <c r="I66" s="533"/>
      <c r="J66" s="533"/>
      <c r="K66" s="603"/>
      <c r="L66" s="442"/>
      <c r="M66" s="325"/>
      <c r="N66" s="455"/>
    </row>
    <row r="67" spans="1:14" ht="18.75" x14ac:dyDescent="0.15">
      <c r="F67" s="516"/>
      <c r="G67" s="515" t="s">
        <v>410</v>
      </c>
      <c r="H67" s="515"/>
      <c r="I67" s="514"/>
      <c r="J67" s="514"/>
      <c r="K67" s="602"/>
      <c r="L67" s="442"/>
      <c r="M67" s="325"/>
      <c r="N67" s="455"/>
    </row>
    <row r="68" spans="1:14" ht="22.5" x14ac:dyDescent="0.15">
      <c r="B68" s="15" t="s">
        <v>411</v>
      </c>
      <c r="F68" s="425" t="s">
        <v>352</v>
      </c>
      <c r="G68" s="426" t="s">
        <v>542</v>
      </c>
      <c r="H68" s="529" t="s">
        <v>251</v>
      </c>
      <c r="I68" s="408" t="s">
        <v>251</v>
      </c>
      <c r="J68" s="408" t="s">
        <v>251</v>
      </c>
      <c r="K68" s="604"/>
      <c r="L68" s="442"/>
      <c r="M68" s="325"/>
      <c r="N68" s="455"/>
    </row>
    <row r="69" spans="1:14" ht="22.5" x14ac:dyDescent="0.15">
      <c r="B69" s="749" t="s">
        <v>412</v>
      </c>
      <c r="F69" s="425" t="str">
        <f>B69</f>
        <v>10.0</v>
      </c>
      <c r="G69" s="444" t="s">
        <v>543</v>
      </c>
      <c r="H69" s="408" t="s">
        <v>417</v>
      </c>
      <c r="I69" s="428">
        <f>SUM(I70:I73)</f>
        <v>0</v>
      </c>
      <c r="J69" s="428">
        <f>SUM(J70:J73)</f>
        <v>0</v>
      </c>
      <c r="K69" s="604"/>
      <c r="L69" s="442"/>
      <c r="M69" s="325" t="s">
        <v>544</v>
      </c>
      <c r="N69" s="455"/>
    </row>
    <row r="70" spans="1:14" ht="18.75" x14ac:dyDescent="0.15">
      <c r="B70" s="749"/>
      <c r="F70" s="439" t="str">
        <f>B69&amp;".1"</f>
        <v>10.0.1</v>
      </c>
      <c r="G70" s="445" t="s">
        <v>57</v>
      </c>
      <c r="H70" s="408" t="s">
        <v>417</v>
      </c>
      <c r="I70" s="428">
        <f t="shared" ref="I70:J73" si="0">SUMIF($G$74:$G$84,$G70,I$74:I$84)</f>
        <v>0</v>
      </c>
      <c r="J70" s="428">
        <f t="shared" si="0"/>
        <v>0</v>
      </c>
      <c r="K70" s="604"/>
      <c r="L70" s="442"/>
      <c r="M70" s="325" t="s">
        <v>546</v>
      </c>
      <c r="N70" s="455"/>
    </row>
    <row r="71" spans="1:14" ht="18.75" x14ac:dyDescent="0.15">
      <c r="B71" s="749"/>
      <c r="F71" s="439" t="str">
        <f>B69&amp;".2"</f>
        <v>10.0.2</v>
      </c>
      <c r="G71" s="445" t="s">
        <v>58</v>
      </c>
      <c r="H71" s="408" t="s">
        <v>417</v>
      </c>
      <c r="I71" s="428">
        <f t="shared" si="0"/>
        <v>0</v>
      </c>
      <c r="J71" s="428">
        <f t="shared" si="0"/>
        <v>0</v>
      </c>
      <c r="K71" s="604"/>
      <c r="L71" s="442"/>
      <c r="M71" s="325" t="s">
        <v>547</v>
      </c>
      <c r="N71" s="455"/>
    </row>
    <row r="72" spans="1:14" ht="18.75" x14ac:dyDescent="0.15">
      <c r="B72" s="749"/>
      <c r="F72" s="439" t="str">
        <f>B69&amp;".3"</f>
        <v>10.0.3</v>
      </c>
      <c r="G72" s="445" t="s">
        <v>59</v>
      </c>
      <c r="H72" s="408" t="s">
        <v>417</v>
      </c>
      <c r="I72" s="428">
        <f t="shared" si="0"/>
        <v>0</v>
      </c>
      <c r="J72" s="428">
        <f t="shared" si="0"/>
        <v>0</v>
      </c>
      <c r="K72" s="604"/>
      <c r="L72" s="442"/>
      <c r="M72" s="325" t="s">
        <v>548</v>
      </c>
      <c r="N72" s="455"/>
    </row>
    <row r="73" spans="1:14" ht="18.75" x14ac:dyDescent="0.15">
      <c r="B73" s="749"/>
      <c r="F73" s="439" t="str">
        <f>B69&amp;".4"</f>
        <v>10.0.4</v>
      </c>
      <c r="G73" s="445" t="s">
        <v>60</v>
      </c>
      <c r="H73" s="408" t="s">
        <v>417</v>
      </c>
      <c r="I73" s="428">
        <f t="shared" si="0"/>
        <v>0</v>
      </c>
      <c r="J73" s="428">
        <f t="shared" si="0"/>
        <v>0</v>
      </c>
      <c r="K73" s="604"/>
      <c r="L73" s="442"/>
      <c r="M73" s="325" t="s">
        <v>549</v>
      </c>
      <c r="N73" s="455"/>
    </row>
    <row r="74" spans="1:14" ht="45" hidden="1" x14ac:dyDescent="0.15">
      <c r="B74" s="749" t="s">
        <v>412</v>
      </c>
      <c r="F74" s="425" t="str">
        <f>B74</f>
        <v>10.0</v>
      </c>
      <c r="G74" s="534"/>
      <c r="H74" s="408" t="s">
        <v>417</v>
      </c>
      <c r="I74" s="428">
        <f>SUM(I75:I78)</f>
        <v>0</v>
      </c>
      <c r="J74" s="428">
        <f>SUM(J75:J78)</f>
        <v>0</v>
      </c>
      <c r="K74" s="604">
        <f>G74</f>
        <v>0</v>
      </c>
      <c r="L74" s="442"/>
      <c r="M74" s="325" t="s">
        <v>545</v>
      </c>
      <c r="N74" s="455"/>
    </row>
    <row r="75" spans="1:14" ht="18.75" hidden="1" x14ac:dyDescent="0.15">
      <c r="A75" s="346"/>
      <c r="B75" s="749"/>
      <c r="F75" s="439" t="str">
        <f>B74&amp;".1"</f>
        <v>10.0.1</v>
      </c>
      <c r="G75" s="530" t="s">
        <v>57</v>
      </c>
      <c r="H75" s="408" t="s">
        <v>417</v>
      </c>
      <c r="I75" s="500"/>
      <c r="J75" s="500"/>
      <c r="K75" s="604"/>
      <c r="L75" s="442"/>
      <c r="M75" s="325"/>
      <c r="N75" s="455"/>
    </row>
    <row r="76" spans="1:14" ht="18.75" hidden="1" x14ac:dyDescent="0.15">
      <c r="B76" s="749"/>
      <c r="F76" s="439" t="str">
        <f>B74&amp;".2"</f>
        <v>10.0.2</v>
      </c>
      <c r="G76" s="530" t="s">
        <v>58</v>
      </c>
      <c r="H76" s="408" t="s">
        <v>417</v>
      </c>
      <c r="I76" s="500"/>
      <c r="J76" s="500"/>
      <c r="K76" s="604"/>
      <c r="L76" s="442"/>
      <c r="M76" s="325"/>
      <c r="N76" s="455"/>
    </row>
    <row r="77" spans="1:14" ht="18.75" hidden="1" x14ac:dyDescent="0.15">
      <c r="B77" s="749"/>
      <c r="F77" s="439" t="str">
        <f>B74&amp;".3"</f>
        <v>10.0.3</v>
      </c>
      <c r="G77" s="530" t="s">
        <v>59</v>
      </c>
      <c r="H77" s="408" t="s">
        <v>417</v>
      </c>
      <c r="I77" s="500"/>
      <c r="J77" s="500"/>
      <c r="K77" s="604"/>
      <c r="L77" s="442"/>
      <c r="M77" s="325"/>
      <c r="N77" s="455"/>
    </row>
    <row r="78" spans="1:14" ht="18.75" hidden="1" x14ac:dyDescent="0.15">
      <c r="B78" s="749"/>
      <c r="F78" s="439" t="str">
        <f>B74&amp;".4"</f>
        <v>10.0.4</v>
      </c>
      <c r="G78" s="530" t="s">
        <v>60</v>
      </c>
      <c r="H78" s="408" t="s">
        <v>417</v>
      </c>
      <c r="I78" s="500"/>
      <c r="J78" s="500"/>
      <c r="K78" s="604"/>
      <c r="L78" s="442"/>
      <c r="M78" s="325"/>
      <c r="N78" s="455"/>
    </row>
    <row r="79" spans="1:14" ht="45" x14ac:dyDescent="0.15">
      <c r="B79" s="749" t="s">
        <v>413</v>
      </c>
      <c r="E79" s="169"/>
      <c r="F79" s="425" t="str">
        <f>B79</f>
        <v>10.1</v>
      </c>
      <c r="G79" s="534"/>
      <c r="H79" s="408" t="s">
        <v>417</v>
      </c>
      <c r="I79" s="428">
        <f>SUM(I80:I83)</f>
        <v>0</v>
      </c>
      <c r="J79" s="428">
        <f>SUM(J80:J83)</f>
        <v>0</v>
      </c>
      <c r="K79" s="605">
        <f>G79</f>
        <v>0</v>
      </c>
      <c r="L79" s="531"/>
      <c r="M79" s="544" t="s">
        <v>545</v>
      </c>
      <c r="N79" s="455"/>
    </row>
    <row r="80" spans="1:14" ht="18.75" x14ac:dyDescent="0.15">
      <c r="B80" s="749"/>
      <c r="F80" s="439" t="str">
        <f>B79&amp;".1"</f>
        <v>10.1.1</v>
      </c>
      <c r="G80" s="530" t="s">
        <v>57</v>
      </c>
      <c r="H80" s="408" t="s">
        <v>417</v>
      </c>
      <c r="I80" s="500"/>
      <c r="J80" s="500"/>
      <c r="K80" s="604"/>
      <c r="L80" s="442"/>
      <c r="M80" s="325"/>
      <c r="N80" s="455"/>
    </row>
    <row r="81" spans="2:14" ht="18.75" x14ac:dyDescent="0.15">
      <c r="B81" s="749"/>
      <c r="F81" s="439" t="str">
        <f>B79&amp;".2"</f>
        <v>10.1.2</v>
      </c>
      <c r="G81" s="530" t="s">
        <v>58</v>
      </c>
      <c r="H81" s="408" t="s">
        <v>417</v>
      </c>
      <c r="I81" s="500"/>
      <c r="J81" s="500"/>
      <c r="K81" s="604"/>
      <c r="L81" s="442"/>
      <c r="M81" s="325"/>
      <c r="N81" s="455"/>
    </row>
    <row r="82" spans="2:14" ht="18.75" x14ac:dyDescent="0.15">
      <c r="B82" s="749"/>
      <c r="F82" s="439" t="str">
        <f>B79&amp;".3"</f>
        <v>10.1.3</v>
      </c>
      <c r="G82" s="530" t="s">
        <v>59</v>
      </c>
      <c r="H82" s="408" t="s">
        <v>417</v>
      </c>
      <c r="I82" s="500"/>
      <c r="J82" s="500"/>
      <c r="K82" s="604"/>
      <c r="L82" s="442"/>
      <c r="M82" s="325"/>
      <c r="N82" s="455"/>
    </row>
    <row r="83" spans="2:14" ht="18.75" x14ac:dyDescent="0.15">
      <c r="B83" s="749"/>
      <c r="F83" s="439" t="str">
        <f>B79&amp;".4"</f>
        <v>10.1.4</v>
      </c>
      <c r="G83" s="530" t="s">
        <v>60</v>
      </c>
      <c r="H83" s="408" t="s">
        <v>417</v>
      </c>
      <c r="I83" s="500"/>
      <c r="J83" s="500"/>
      <c r="K83" s="604"/>
      <c r="L83" s="442"/>
      <c r="M83" s="325"/>
      <c r="N83" s="455"/>
    </row>
    <row r="84" spans="2:14" ht="18.75" x14ac:dyDescent="0.15">
      <c r="F84" s="441"/>
      <c r="G84" s="434" t="s">
        <v>368</v>
      </c>
      <c r="H84" s="434"/>
      <c r="I84" s="435"/>
      <c r="J84" s="435"/>
      <c r="K84" s="606"/>
      <c r="L84" s="442"/>
      <c r="M84" s="325"/>
      <c r="N84" s="455"/>
    </row>
    <row r="85" spans="2:14" ht="3" customHeight="1" x14ac:dyDescent="0.15">
      <c r="F85" s="87"/>
      <c r="G85" s="87"/>
      <c r="H85" s="87"/>
      <c r="I85" s="87"/>
      <c r="J85" s="446"/>
      <c r="N85" s="468"/>
    </row>
    <row r="86" spans="2:14" ht="18.75" x14ac:dyDescent="0.15">
      <c r="F86" s="511">
        <v>1</v>
      </c>
      <c r="G86" s="751" t="s">
        <v>490</v>
      </c>
      <c r="H86" s="751"/>
      <c r="I86" s="751"/>
      <c r="J86" s="751"/>
      <c r="K86" s="751"/>
      <c r="L86" s="751"/>
      <c r="M86" s="751"/>
      <c r="N86" s="468"/>
    </row>
    <row r="87" spans="2:14" ht="18.75" x14ac:dyDescent="0.15">
      <c r="F87" s="512">
        <v>2</v>
      </c>
      <c r="G87" s="750" t="s">
        <v>491</v>
      </c>
      <c r="H87" s="750"/>
      <c r="I87" s="750"/>
      <c r="J87" s="750"/>
      <c r="K87" s="750"/>
      <c r="L87" s="750"/>
      <c r="M87" s="750"/>
      <c r="N87" s="468"/>
    </row>
  </sheetData>
  <sheetProtection algorithmName="SHA-512" hashValue="uSwBlwGFY6OSjVLgfIlShfd+emp8YqLsR4wwKEIFv2LIImkCm92qI1IZIQwtXswNpuQTgSt/RDbIQhGiSI/V6Q==" saltValue="VjeSahdby2PmVB+bAogEUA==" spinCount="100000" sheet="1" objects="1" scenarios="1" formatColumns="0" formatRows="0"/>
  <mergeCells count="15">
    <mergeCell ref="F5:I5"/>
    <mergeCell ref="G87:M87"/>
    <mergeCell ref="G86:M86"/>
    <mergeCell ref="I8:K8"/>
    <mergeCell ref="M7:M9"/>
    <mergeCell ref="F7:L7"/>
    <mergeCell ref="B74:B78"/>
    <mergeCell ref="B79:B83"/>
    <mergeCell ref="F8:F9"/>
    <mergeCell ref="G8:G9"/>
    <mergeCell ref="H8:H9"/>
    <mergeCell ref="B20:B22"/>
    <mergeCell ref="B64:B66"/>
    <mergeCell ref="B69:B73"/>
    <mergeCell ref="B23:B25"/>
  </mergeCells>
  <dataValidations xWindow="395" yWindow="694" count="8">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64:H64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9 G24 G74">
      <formula1>source_of_funding</formula1>
    </dataValidation>
    <dataValidation type="decimal" allowBlank="1" showErrorMessage="1" errorTitle="Ошибка" error="Допускается ввод только неотрицательных чисел!" sqref="I75:J78 I47:J48 I44:J45 I59:J60 I21:J21 I56:J57 I62:J63 I24:J24 I29:J30 I35:J36 I32:J33 I80:J83 I50:J51 I53:J54 I65:J66">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58" t="s">
        <v>224</v>
      </c>
      <c r="E5" s="758"/>
      <c r="F5" s="758"/>
      <c r="G5" s="758"/>
      <c r="H5" s="758"/>
      <c r="I5" s="758"/>
      <c r="J5" s="758"/>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59" t="s">
        <v>225</v>
      </c>
      <c r="E8" s="759"/>
      <c r="F8" s="759"/>
      <c r="G8" s="759"/>
      <c r="H8" s="759"/>
      <c r="I8" s="759"/>
      <c r="J8" s="759"/>
      <c r="K8" s="759" t="s">
        <v>226</v>
      </c>
    </row>
    <row r="9" spans="1:14" s="297" customFormat="1" x14ac:dyDescent="0.15">
      <c r="A9" s="293"/>
      <c r="B9" s="294"/>
      <c r="C9" s="295"/>
      <c r="D9" s="759" t="s">
        <v>25</v>
      </c>
      <c r="E9" s="759" t="s">
        <v>227</v>
      </c>
      <c r="F9" s="759"/>
      <c r="G9" s="759" t="s">
        <v>228</v>
      </c>
      <c r="H9" s="759"/>
      <c r="I9" s="759"/>
      <c r="J9" s="759"/>
      <c r="K9" s="759"/>
    </row>
    <row r="10" spans="1:14" s="297" customFormat="1" ht="22.5" x14ac:dyDescent="0.15">
      <c r="A10" s="293"/>
      <c r="B10" s="294"/>
      <c r="C10" s="295"/>
      <c r="D10" s="759"/>
      <c r="E10" s="265" t="s">
        <v>229</v>
      </c>
      <c r="F10" s="265" t="s">
        <v>145</v>
      </c>
      <c r="G10" s="265" t="s">
        <v>145</v>
      </c>
      <c r="H10" s="265" t="s">
        <v>229</v>
      </c>
      <c r="I10" s="265" t="s">
        <v>230</v>
      </c>
      <c r="J10" s="265" t="s">
        <v>231</v>
      </c>
      <c r="K10" s="759"/>
    </row>
    <row r="11" spans="1:14" s="297" customFormat="1" ht="12" customHeight="1" x14ac:dyDescent="0.15">
      <c r="A11" s="293"/>
      <c r="B11" s="294"/>
      <c r="C11" s="295"/>
      <c r="D11" s="89" t="s">
        <v>26</v>
      </c>
      <c r="E11" s="89" t="s">
        <v>0</v>
      </c>
      <c r="F11" s="89" t="s">
        <v>1</v>
      </c>
      <c r="G11" s="89" t="s">
        <v>2</v>
      </c>
      <c r="H11" s="89" t="s">
        <v>12</v>
      </c>
      <c r="I11" s="89" t="s">
        <v>13</v>
      </c>
      <c r="J11" s="89" t="s">
        <v>31</v>
      </c>
      <c r="K11" s="89"/>
    </row>
    <row r="12" spans="1:14" s="164" customFormat="1" ht="58.5" customHeight="1" x14ac:dyDescent="0.15">
      <c r="A12" s="276" t="s">
        <v>1</v>
      </c>
      <c r="B12" s="277" t="s">
        <v>141</v>
      </c>
      <c r="C12" s="278"/>
      <c r="D12" s="279" t="s">
        <v>26</v>
      </c>
      <c r="E12" s="280"/>
      <c r="F12" s="281"/>
      <c r="G12" s="281"/>
      <c r="H12" s="281"/>
      <c r="I12" s="282"/>
      <c r="J12" s="283"/>
      <c r="K12" s="755"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56"/>
    </row>
    <row r="14" spans="1:14" ht="3" customHeight="1" x14ac:dyDescent="0.15">
      <c r="A14" s="274"/>
      <c r="B14" s="274"/>
      <c r="C14" s="274"/>
    </row>
    <row r="15" spans="1:14" ht="27.75" customHeight="1" x14ac:dyDescent="0.15">
      <c r="E15" s="757" t="s">
        <v>233</v>
      </c>
      <c r="F15" s="757"/>
      <c r="G15" s="757"/>
      <c r="H15" s="757"/>
      <c r="I15" s="757"/>
      <c r="J15" s="75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60" t="s">
        <v>155</v>
      </c>
      <c r="E7" s="760"/>
      <c r="U7" s="256"/>
    </row>
    <row r="8" spans="3:21" s="93" customFormat="1" ht="15" customHeight="1" x14ac:dyDescent="0.2">
      <c r="C8" s="94"/>
      <c r="D8" s="761" t="str">
        <f>IF(org=0,"Не определено",org)</f>
        <v>ООО "Тюмень Водоканал"</v>
      </c>
      <c r="E8" s="761"/>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6"/>
  <sheetViews>
    <sheetView showGridLines="0" topLeftCell="C6" zoomScaleNormal="100" workbookViewId="0">
      <selection activeCell="E22" sqref="E22"/>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62" t="s">
        <v>6</v>
      </c>
      <c r="E7" s="762"/>
      <c r="L7" s="256"/>
    </row>
    <row r="8" spans="3:21" s="93" customFormat="1" ht="15" customHeight="1" x14ac:dyDescent="0.2">
      <c r="C8" s="101"/>
      <c r="D8" s="761" t="str">
        <f>IF(org=0,"Не определено",org)</f>
        <v>ООО "Тюмень Водоканал"</v>
      </c>
      <c r="E8" s="761"/>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15" customHeight="1" x14ac:dyDescent="0.15">
      <c r="C13" s="637" t="s">
        <v>1384</v>
      </c>
      <c r="D13" s="239">
        <v>1</v>
      </c>
      <c r="E13" s="241" t="s">
        <v>1408</v>
      </c>
      <c r="F13" s="71" t="s">
        <v>141</v>
      </c>
      <c r="G13" s="71" t="s">
        <v>141</v>
      </c>
      <c r="H13" s="71" t="s">
        <v>141</v>
      </c>
      <c r="U13" s="259"/>
    </row>
    <row r="14" spans="3:21" s="71" customFormat="1" ht="15" customHeight="1" x14ac:dyDescent="0.15">
      <c r="C14" s="637" t="s">
        <v>1384</v>
      </c>
      <c r="D14" s="239">
        <v>2</v>
      </c>
      <c r="E14" s="241" t="s">
        <v>1409</v>
      </c>
      <c r="F14" s="71" t="s">
        <v>141</v>
      </c>
      <c r="G14" s="71" t="s">
        <v>141</v>
      </c>
      <c r="H14" s="71" t="s">
        <v>141</v>
      </c>
      <c r="U14" s="259"/>
    </row>
    <row r="15" spans="3:21" s="71" customFormat="1" ht="15" customHeight="1" x14ac:dyDescent="0.15">
      <c r="C15" s="637" t="s">
        <v>1384</v>
      </c>
      <c r="D15" s="239">
        <v>3</v>
      </c>
      <c r="E15" s="241" t="s">
        <v>1410</v>
      </c>
      <c r="F15" s="71" t="s">
        <v>141</v>
      </c>
      <c r="G15" s="71" t="s">
        <v>141</v>
      </c>
      <c r="H15" s="71" t="s">
        <v>141</v>
      </c>
      <c r="U15" s="259"/>
    </row>
    <row r="16" spans="3:21" s="93" customFormat="1" ht="15" customHeight="1" x14ac:dyDescent="0.2">
      <c r="C16" s="101"/>
      <c r="D16" s="102"/>
      <c r="E16" s="103" t="s">
        <v>30</v>
      </c>
      <c r="L16" s="256"/>
    </row>
  </sheetData>
  <sheetProtection algorithmName="SHA-512" hashValue="snXAopLezBo1XFfJPf3msd0fJo5Bm2e/X75hY6eQaMx6HgyOt3wsEGEVLFzTePlYa+45Un3AcndcE71xx3j1mw==" saltValue="H2SFj4sEAaA47+Z6iXgv0g==" spinCount="100000"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5">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63" t="s">
        <v>7</v>
      </c>
      <c r="C2" s="763"/>
      <c r="D2" s="763"/>
      <c r="E2" s="763"/>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25"/>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156</v>
      </c>
    </row>
    <row r="3" spans="1:2" x14ac:dyDescent="0.15">
      <c r="A3" t="s">
        <v>75</v>
      </c>
      <c r="B3" t="s">
        <v>87</v>
      </c>
    </row>
    <row r="4" spans="1:2" x14ac:dyDescent="0.15">
      <c r="A4" t="s">
        <v>11</v>
      </c>
      <c r="B4" t="s">
        <v>82</v>
      </c>
    </row>
    <row r="5" spans="1:2" x14ac:dyDescent="0.15">
      <c r="A5" t="s">
        <v>150</v>
      </c>
      <c r="B5" t="s">
        <v>77</v>
      </c>
    </row>
    <row r="6" spans="1:2" x14ac:dyDescent="0.15">
      <c r="A6" t="s">
        <v>151</v>
      </c>
      <c r="B6" t="s">
        <v>135</v>
      </c>
    </row>
    <row r="7" spans="1:2" x14ac:dyDescent="0.15">
      <c r="A7" t="s">
        <v>657</v>
      </c>
      <c r="B7" t="s">
        <v>81</v>
      </c>
    </row>
    <row r="8" spans="1:2" x14ac:dyDescent="0.15">
      <c r="A8" t="s">
        <v>591</v>
      </c>
      <c r="B8" t="s">
        <v>78</v>
      </c>
    </row>
    <row r="9" spans="1:2" x14ac:dyDescent="0.15">
      <c r="A9" t="s">
        <v>593</v>
      </c>
      <c r="B9" t="s">
        <v>562</v>
      </c>
    </row>
    <row r="10" spans="1:2" x14ac:dyDescent="0.15">
      <c r="A10" t="s">
        <v>594</v>
      </c>
      <c r="B10" t="s">
        <v>563</v>
      </c>
    </row>
    <row r="11" spans="1:2" x14ac:dyDescent="0.15">
      <c r="A11" t="s">
        <v>595</v>
      </c>
      <c r="B11" t="s">
        <v>90</v>
      </c>
    </row>
    <row r="12" spans="1:2" x14ac:dyDescent="0.15">
      <c r="A12" t="s">
        <v>266</v>
      </c>
      <c r="B12" t="s">
        <v>564</v>
      </c>
    </row>
    <row r="13" spans="1:2" x14ac:dyDescent="0.15">
      <c r="A13" t="s">
        <v>121</v>
      </c>
      <c r="B13" t="s">
        <v>565</v>
      </c>
    </row>
    <row r="14" spans="1:2" x14ac:dyDescent="0.15">
      <c r="A14" t="s">
        <v>6</v>
      </c>
      <c r="B14" t="s">
        <v>79</v>
      </c>
    </row>
    <row r="15" spans="1:2" x14ac:dyDescent="0.15">
      <c r="A15" t="s">
        <v>76</v>
      </c>
      <c r="B15" t="s">
        <v>80</v>
      </c>
    </row>
    <row r="16" spans="1:2" x14ac:dyDescent="0.15">
      <c r="A16"/>
      <c r="B16" t="s">
        <v>89</v>
      </c>
    </row>
    <row r="17" spans="1:2" x14ac:dyDescent="0.15">
      <c r="A17"/>
      <c r="B17" t="s">
        <v>91</v>
      </c>
    </row>
    <row r="18" spans="1:2" x14ac:dyDescent="0.15">
      <c r="A18"/>
      <c r="B18" t="s">
        <v>122</v>
      </c>
    </row>
    <row r="19" spans="1:2" x14ac:dyDescent="0.15">
      <c r="A19"/>
      <c r="B19" t="s">
        <v>267</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79"/>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1.4.1'!$G$17="",1,0)</f>
        <v>0</v>
      </c>
    </row>
    <row r="6" spans="1:1" x14ac:dyDescent="0.2">
      <c r="A6" s="356">
        <f>IF('Форма 1.4.1'!$G$19="",1,0)</f>
        <v>0</v>
      </c>
    </row>
    <row r="7" spans="1:1" x14ac:dyDescent="0.2">
      <c r="A7" s="356">
        <f>IF('Форма 1.4.1'!$G$20="",1,0)</f>
        <v>0</v>
      </c>
    </row>
    <row r="8" spans="1:1" x14ac:dyDescent="0.2">
      <c r="A8" s="356">
        <f>IF('Форма 1.4.1'!$G$21="",1,0)</f>
        <v>0</v>
      </c>
    </row>
    <row r="9" spans="1:1" x14ac:dyDescent="0.2">
      <c r="A9" s="356">
        <f>IF('Форма 1.4.1'!$G$22="",1,0)</f>
        <v>0</v>
      </c>
    </row>
    <row r="10" spans="1:1" x14ac:dyDescent="0.2">
      <c r="A10" s="356">
        <f>IF('Форма 1.4.1'!$G$23="",1,0)</f>
        <v>0</v>
      </c>
    </row>
    <row r="11" spans="1:1" x14ac:dyDescent="0.2">
      <c r="A11" s="356">
        <f>IF('Форма 1.4.1'!$G$24="",1,0)</f>
        <v>0</v>
      </c>
    </row>
    <row r="12" spans="1:1" x14ac:dyDescent="0.2">
      <c r="A12" s="356">
        <f>IF('Форма 1.4.1'!$G$25="",1,0)</f>
        <v>0</v>
      </c>
    </row>
    <row r="13" spans="1:1" x14ac:dyDescent="0.2">
      <c r="A13" s="356">
        <f>IF('Форма 1.4.1'!$G$26="",1,0)</f>
        <v>0</v>
      </c>
    </row>
    <row r="14" spans="1:1" x14ac:dyDescent="0.2">
      <c r="A14" s="356">
        <f>IF('Форма 1.4.1'!$G$27="",1,0)</f>
        <v>0</v>
      </c>
    </row>
    <row r="15" spans="1:1" x14ac:dyDescent="0.2">
      <c r="A15" s="356">
        <f>IF('Форма 1.4.1'!$G$28="",1,0)</f>
        <v>0</v>
      </c>
    </row>
    <row r="16" spans="1:1" x14ac:dyDescent="0.2">
      <c r="A16" s="356">
        <f>IF('Форма 1.4.1'!$G$29="",1,0)</f>
        <v>0</v>
      </c>
    </row>
    <row r="17" spans="1:1" x14ac:dyDescent="0.2">
      <c r="A17" s="356">
        <f>IF('Форма 1.4.1'!$G$30="",1,0)</f>
        <v>0</v>
      </c>
    </row>
    <row r="18" spans="1:1" x14ac:dyDescent="0.2">
      <c r="A18" s="356">
        <f>IF('Форма 1.4.1'!$G$31="",1,0)</f>
        <v>0</v>
      </c>
    </row>
    <row r="19" spans="1:1" x14ac:dyDescent="0.2">
      <c r="A19" s="356">
        <f>IF('Форма 1.4.1'!$G$32="",1,0)</f>
        <v>0</v>
      </c>
    </row>
    <row r="20" spans="1:1" x14ac:dyDescent="0.2">
      <c r="A20" s="356">
        <f>IF('Форма 1.4.1'!$G$33="",1,0)</f>
        <v>0</v>
      </c>
    </row>
    <row r="21" spans="1:1" x14ac:dyDescent="0.2">
      <c r="A21" s="356">
        <f>IF('Форма 1.4.1'!$G$34="",1,0)</f>
        <v>0</v>
      </c>
    </row>
    <row r="22" spans="1:1" x14ac:dyDescent="0.2">
      <c r="A22" s="356">
        <f>IF('Форма 1.4.1'!$G$35="",1,0)</f>
        <v>0</v>
      </c>
    </row>
    <row r="23" spans="1:1" x14ac:dyDescent="0.2">
      <c r="A23" s="356">
        <f>IF('Форма 1.4.1'!$G$36="",1,0)</f>
        <v>0</v>
      </c>
    </row>
    <row r="24" spans="1:1" x14ac:dyDescent="0.2">
      <c r="A24" s="356">
        <f>IF('Форма 1.4.1'!$G$37="",1,0)</f>
        <v>0</v>
      </c>
    </row>
    <row r="25" spans="1:1" x14ac:dyDescent="0.2">
      <c r="A25" s="356">
        <f>IF('Форма 1.4.1'!$G$38="",1,0)</f>
        <v>0</v>
      </c>
    </row>
    <row r="26" spans="1:1" x14ac:dyDescent="0.2">
      <c r="A26" s="356">
        <f>IF('Форма 1.4.1'!$G$40="",1,0)</f>
        <v>0</v>
      </c>
    </row>
    <row r="27" spans="1:1" x14ac:dyDescent="0.2">
      <c r="A27" s="356">
        <f>IF('Форма 1.4.1'!$G$56="",1,0)</f>
        <v>0</v>
      </c>
    </row>
    <row r="28" spans="1:1" x14ac:dyDescent="0.2">
      <c r="A28" s="356">
        <f>IF('Форма 1.4.1'!$G$57="",1,0)</f>
        <v>0</v>
      </c>
    </row>
    <row r="29" spans="1:1" x14ac:dyDescent="0.2">
      <c r="A29" s="356">
        <f>IF('Форма 1.4.1'!$G$58="",1,0)</f>
        <v>0</v>
      </c>
    </row>
    <row r="30" spans="1:1" x14ac:dyDescent="0.2">
      <c r="A30" s="356">
        <f>IF('Форма 1.4.1'!$G$59="",1,0)</f>
        <v>0</v>
      </c>
    </row>
    <row r="31" spans="1:1" x14ac:dyDescent="0.2">
      <c r="A31" s="356">
        <f>IF('Форма 1.4.1'!$G$60="",1,0)</f>
        <v>0</v>
      </c>
    </row>
    <row r="32" spans="1:1" x14ac:dyDescent="0.2">
      <c r="A32" s="356">
        <f>IF('Форма 1.4.1'!$G$61="",1,0)</f>
        <v>0</v>
      </c>
    </row>
    <row r="33" spans="1:1" x14ac:dyDescent="0.2">
      <c r="A33" s="356">
        <f>IF('Форма 1.4.1'!$G$62="",1,0)</f>
        <v>0</v>
      </c>
    </row>
    <row r="34" spans="1:1" x14ac:dyDescent="0.2">
      <c r="A34" s="356">
        <f>IF('Форма 1.4.1'!$G$63="",1,0)</f>
        <v>0</v>
      </c>
    </row>
    <row r="35" spans="1:1" x14ac:dyDescent="0.2">
      <c r="A35" s="356">
        <f>IF('Форма 1.4.1'!$G$65="",1,0)</f>
        <v>0</v>
      </c>
    </row>
    <row r="36" spans="1:1" x14ac:dyDescent="0.2">
      <c r="A36" s="356">
        <f>IF('Форма 1.4.1'!$G$66="",1,0)</f>
        <v>0</v>
      </c>
    </row>
    <row r="37" spans="1:1" x14ac:dyDescent="0.2">
      <c r="A37" s="356">
        <f>IF('Форма 1.4.1'!$G$67="",1,0)</f>
        <v>0</v>
      </c>
    </row>
    <row r="38" spans="1:1" x14ac:dyDescent="0.2">
      <c r="A38" s="356">
        <f>IF('Форма 1.4.1'!$G$68="",1,0)</f>
        <v>0</v>
      </c>
    </row>
    <row r="39" spans="1:1" x14ac:dyDescent="0.2">
      <c r="A39" s="356">
        <f>IF('Форма 1.4.1'!$G$69="",1,0)</f>
        <v>0</v>
      </c>
    </row>
    <row r="40" spans="1:1" x14ac:dyDescent="0.2">
      <c r="A40" s="356">
        <f>IF('Форма 1.4.1'!$G$70="",1,0)</f>
        <v>0</v>
      </c>
    </row>
    <row r="41" spans="1:1" x14ac:dyDescent="0.2">
      <c r="A41" s="356">
        <f>IF('Форма 1.4.1'!$G$71="",1,0)</f>
        <v>0</v>
      </c>
    </row>
    <row r="42" spans="1:1" x14ac:dyDescent="0.2">
      <c r="A42" s="356">
        <f>IF('Форма 1.5'!$G$13="",1,0)</f>
        <v>0</v>
      </c>
    </row>
    <row r="43" spans="1:1" x14ac:dyDescent="0.2">
      <c r="A43" s="356">
        <f>IF('Форма 1.5'!$G$14="",1,0)</f>
        <v>0</v>
      </c>
    </row>
    <row r="44" spans="1:1" x14ac:dyDescent="0.2">
      <c r="A44" s="356">
        <f>IF('Форма 1.5'!$G$15="",1,0)</f>
        <v>0</v>
      </c>
    </row>
    <row r="45" spans="1:1" x14ac:dyDescent="0.2">
      <c r="A45" s="356">
        <f>IF('Форма 1.5'!$G$16="",1,0)</f>
        <v>0</v>
      </c>
    </row>
    <row r="46" spans="1:1" x14ac:dyDescent="0.2">
      <c r="A46" s="356">
        <f>IF('Форма 1.5'!$G$18="",1,0)</f>
        <v>0</v>
      </c>
    </row>
    <row r="47" spans="1:1" x14ac:dyDescent="0.2">
      <c r="A47" s="356">
        <f>IF('Форма 1.5'!$G$19="",1,0)</f>
        <v>0</v>
      </c>
    </row>
    <row r="48" spans="1:1" x14ac:dyDescent="0.2">
      <c r="A48" s="356">
        <f>IF('Форма 1.5'!$G$20="",1,0)</f>
        <v>0</v>
      </c>
    </row>
    <row r="49" spans="1:1" x14ac:dyDescent="0.2">
      <c r="A49" s="356">
        <f>IF('Форма 1.5'!$G$21="",1,0)</f>
        <v>0</v>
      </c>
    </row>
    <row r="50" spans="1:1" x14ac:dyDescent="0.2">
      <c r="A50" s="356">
        <f>IF('Форма 1.5'!$G$22="",1,0)</f>
        <v>0</v>
      </c>
    </row>
    <row r="51" spans="1:1" x14ac:dyDescent="0.2">
      <c r="A51" s="356">
        <f>IF('Форма 1.5'!$G$23="",1,0)</f>
        <v>0</v>
      </c>
    </row>
    <row r="52" spans="1:1" x14ac:dyDescent="0.2">
      <c r="A52" s="356">
        <f>IF('Форма 1.5'!$G$24="",1,0)</f>
        <v>0</v>
      </c>
    </row>
    <row r="53" spans="1:1" x14ac:dyDescent="0.2">
      <c r="A53" s="356">
        <f>IF('Форма 1.5'!$G$25="",1,0)</f>
        <v>0</v>
      </c>
    </row>
    <row r="54" spans="1:1" x14ac:dyDescent="0.2">
      <c r="A54" s="356">
        <f>IF('Форма 1.5'!$G$11="",1,0)</f>
        <v>0</v>
      </c>
    </row>
    <row r="55" spans="1:1" x14ac:dyDescent="0.2">
      <c r="A55" s="356">
        <f>IF('Форма 1.6'!$I$11="",1,0)</f>
        <v>1</v>
      </c>
    </row>
    <row r="56" spans="1:1" x14ac:dyDescent="0.2">
      <c r="A56" s="356">
        <f>IF('Форма 1.6'!$I$12="",1,0)</f>
        <v>1</v>
      </c>
    </row>
    <row r="57" spans="1:1" x14ac:dyDescent="0.2">
      <c r="A57" s="356">
        <f>IF('Форма 1.6'!$I$13="",1,0)</f>
        <v>1</v>
      </c>
    </row>
    <row r="58" spans="1:1" x14ac:dyDescent="0.2">
      <c r="A58" s="356">
        <f>IF('Форма 1.6'!$I$15="",1,0)</f>
        <v>1</v>
      </c>
    </row>
    <row r="59" spans="1:1" x14ac:dyDescent="0.2">
      <c r="A59" s="356">
        <f>IF('Форма 1.6'!$I$16="",1,0)</f>
        <v>1</v>
      </c>
    </row>
    <row r="60" spans="1:1" x14ac:dyDescent="0.2">
      <c r="A60" s="356">
        <f>IF('Форма 1.6'!$I$17="",1,0)</f>
        <v>1</v>
      </c>
    </row>
    <row r="61" spans="1:1" x14ac:dyDescent="0.2">
      <c r="A61" s="356">
        <f>IF('Форма 1.6'!$I$18="",1,0)</f>
        <v>1</v>
      </c>
    </row>
    <row r="62" spans="1:1" x14ac:dyDescent="0.2">
      <c r="A62" s="356">
        <f>IF('Форма 1.6'!$G$23="",1,0)</f>
        <v>1</v>
      </c>
    </row>
    <row r="63" spans="1:1" x14ac:dyDescent="0.2">
      <c r="A63" s="356">
        <f>IF('Форма 1.6'!$G$24="",1,0)</f>
        <v>1</v>
      </c>
    </row>
    <row r="64" spans="1:1" x14ac:dyDescent="0.2">
      <c r="A64" s="356">
        <f>IF('Форма 1.6'!$I$24="",1,0)</f>
        <v>1</v>
      </c>
    </row>
    <row r="65" spans="1:1" x14ac:dyDescent="0.2">
      <c r="A65" s="356">
        <f>IF('Форма 1.6'!$G$79="",1,0)</f>
        <v>1</v>
      </c>
    </row>
    <row r="66" spans="1:1" x14ac:dyDescent="0.2">
      <c r="A66" s="356">
        <f>IF('Форма 1.6'!$I$80="",1,0)</f>
        <v>1</v>
      </c>
    </row>
    <row r="67" spans="1:1" x14ac:dyDescent="0.2">
      <c r="A67" s="356">
        <f>IF('Форма 1.6'!$I$81="",1,0)</f>
        <v>1</v>
      </c>
    </row>
    <row r="68" spans="1:1" x14ac:dyDescent="0.2">
      <c r="A68" s="356">
        <f>IF('Форма 1.6'!$I$82="",1,0)</f>
        <v>1</v>
      </c>
    </row>
    <row r="69" spans="1:1" x14ac:dyDescent="0.2">
      <c r="A69" s="356">
        <f>IF('Форма 1.6'!$I$83="",1,0)</f>
        <v>1</v>
      </c>
    </row>
    <row r="70" spans="1:1" x14ac:dyDescent="0.2">
      <c r="A70" s="356">
        <f>IF('Форма 1.4.1'!$E$45="",1,0)</f>
        <v>0</v>
      </c>
    </row>
    <row r="71" spans="1:1" x14ac:dyDescent="0.2">
      <c r="A71" s="356">
        <f>IF('Форма 1.4.1'!$E$46="",1,0)</f>
        <v>0</v>
      </c>
    </row>
    <row r="72" spans="1:1" x14ac:dyDescent="0.2">
      <c r="A72" s="356">
        <f>IF('Форма 1.4.1'!$E$47="",1,0)</f>
        <v>0</v>
      </c>
    </row>
    <row r="73" spans="1:1" x14ac:dyDescent="0.2">
      <c r="A73" s="356">
        <f>IF('Форма 1.4.1'!$E$48="",1,0)</f>
        <v>0</v>
      </c>
    </row>
    <row r="74" spans="1:1" x14ac:dyDescent="0.2">
      <c r="A74" s="356">
        <f>IF('Форма 1.4.1'!$E$49="",1,0)</f>
        <v>0</v>
      </c>
    </row>
    <row r="75" spans="1:1" x14ac:dyDescent="0.2">
      <c r="A75" s="356">
        <f>IF('Форма 1.4.1'!$E$50="",1,0)</f>
        <v>0</v>
      </c>
    </row>
    <row r="76" spans="1:1" x14ac:dyDescent="0.2">
      <c r="A76" s="356">
        <f>IF('Форма 1.4.1'!$E$51="",1,0)</f>
        <v>0</v>
      </c>
    </row>
    <row r="77" spans="1:1" x14ac:dyDescent="0.2">
      <c r="A77" s="356">
        <f>IF('Форма 1.4.1'!$E$52="",1,0)</f>
        <v>0</v>
      </c>
    </row>
    <row r="78" spans="1:1" x14ac:dyDescent="0.2">
      <c r="A78" s="356">
        <f>IF('Форма 1.4.1'!$E$53="",1,0)</f>
        <v>0</v>
      </c>
    </row>
    <row r="79" spans="1:1" x14ac:dyDescent="0.2">
      <c r="A79" s="356">
        <f>IF('Форма 1.4.1'!$E$54="",1,0)</f>
        <v>0</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65"/>
      <c r="E1" s="765"/>
      <c r="F1" s="765"/>
      <c r="G1" s="765"/>
      <c r="H1" s="765"/>
      <c r="I1" s="765"/>
      <c r="J1" s="765"/>
      <c r="K1" s="765"/>
    </row>
    <row r="2" spans="1:11" ht="14.25" x14ac:dyDescent="0.15">
      <c r="A2" s="165">
        <v>1</v>
      </c>
      <c r="B2" s="185" t="s">
        <v>143</v>
      </c>
      <c r="C2" s="165"/>
      <c r="D2" s="765"/>
      <c r="E2" s="765"/>
      <c r="F2" s="765"/>
      <c r="G2" s="765"/>
      <c r="H2" s="765"/>
      <c r="I2" s="765"/>
      <c r="J2" s="765"/>
      <c r="K2" s="765"/>
    </row>
    <row r="3" spans="1:11" ht="22.5" x14ac:dyDescent="0.15">
      <c r="A3" s="165">
        <v>2</v>
      </c>
      <c r="B3" s="185" t="s">
        <v>144</v>
      </c>
      <c r="C3" s="165"/>
      <c r="D3" s="766"/>
      <c r="E3" s="766"/>
      <c r="F3" s="766"/>
      <c r="G3" s="766"/>
      <c r="H3" s="766"/>
      <c r="I3" s="766"/>
      <c r="J3" s="766"/>
      <c r="K3" s="766"/>
    </row>
    <row r="4" spans="1:11" ht="14.25" x14ac:dyDescent="0.15">
      <c r="B4" s="184" t="s">
        <v>151</v>
      </c>
      <c r="C4" s="165"/>
      <c r="D4" s="767"/>
      <c r="E4" s="766"/>
      <c r="F4" s="766"/>
      <c r="G4" s="766"/>
      <c r="H4" s="766"/>
      <c r="I4" s="766"/>
      <c r="J4" s="766"/>
      <c r="K4" s="766"/>
    </row>
    <row r="5" spans="1:11" ht="33.75" x14ac:dyDescent="0.15">
      <c r="A5" s="165">
        <v>1</v>
      </c>
      <c r="B5" s="185" t="s">
        <v>192</v>
      </c>
      <c r="C5" s="165"/>
      <c r="D5" s="764"/>
      <c r="E5" s="764"/>
      <c r="F5" s="764"/>
      <c r="G5" s="764"/>
      <c r="H5" s="764"/>
      <c r="I5" s="764"/>
      <c r="J5" s="764"/>
      <c r="K5" s="764"/>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2" t="s">
        <v>510</v>
      </c>
      <c r="P1" s="522" t="s">
        <v>555</v>
      </c>
      <c r="S1" s="768" t="s">
        <v>235</v>
      </c>
      <c r="T1" s="768"/>
      <c r="V1" s="769" t="s">
        <v>556</v>
      </c>
      <c r="W1" s="769"/>
    </row>
    <row r="2" spans="1:23" ht="25.5" x14ac:dyDescent="0.15">
      <c r="A2" s="355" t="s">
        <v>168</v>
      </c>
      <c r="C2" s="38">
        <v>2017</v>
      </c>
      <c r="D2" s="38" t="s">
        <v>18</v>
      </c>
      <c r="E2" s="39" t="s">
        <v>34</v>
      </c>
      <c r="F2" s="39" t="s">
        <v>57</v>
      </c>
      <c r="G2" s="39" t="s">
        <v>46</v>
      </c>
      <c r="H2" s="39" t="s">
        <v>74</v>
      </c>
      <c r="I2" s="41"/>
      <c r="J2" s="75">
        <v>52</v>
      </c>
      <c r="K2" s="37" t="s">
        <v>52</v>
      </c>
      <c r="L2" s="73" t="s">
        <v>567</v>
      </c>
      <c r="M2" s="46" t="s">
        <v>221</v>
      </c>
      <c r="O2" s="523" t="s">
        <v>511</v>
      </c>
      <c r="P2" s="547" t="s">
        <v>569</v>
      </c>
      <c r="S2" s="300" t="s">
        <v>236</v>
      </c>
      <c r="T2" s="521" t="s">
        <v>237</v>
      </c>
      <c r="V2" s="523" t="s">
        <v>557</v>
      </c>
      <c r="W2" s="523" t="b">
        <v>0</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3" t="s">
        <v>512</v>
      </c>
      <c r="P3" s="547" t="s">
        <v>570</v>
      </c>
      <c r="S3" s="300" t="s">
        <v>591</v>
      </c>
      <c r="T3" s="520" t="s">
        <v>592</v>
      </c>
      <c r="V3" s="523" t="s">
        <v>558</v>
      </c>
      <c r="W3" s="523" t="b">
        <v>0</v>
      </c>
    </row>
    <row r="4" spans="1:23" ht="78.75" x14ac:dyDescent="0.15">
      <c r="A4" s="355" t="s">
        <v>270</v>
      </c>
      <c r="C4" s="38">
        <v>2019</v>
      </c>
      <c r="E4" s="39" t="s">
        <v>36</v>
      </c>
      <c r="F4" s="39" t="s">
        <v>59</v>
      </c>
      <c r="H4" s="39" t="s">
        <v>72</v>
      </c>
      <c r="I4" s="41"/>
      <c r="J4" s="75">
        <v>104</v>
      </c>
      <c r="K4" s="37" t="s">
        <v>54</v>
      </c>
      <c r="L4" s="73" t="s">
        <v>316</v>
      </c>
      <c r="M4" s="46"/>
      <c r="O4" s="523" t="s">
        <v>518</v>
      </c>
      <c r="P4" s="547" t="s">
        <v>571</v>
      </c>
      <c r="S4" s="300" t="s">
        <v>593</v>
      </c>
      <c r="T4" s="520" t="s">
        <v>462</v>
      </c>
      <c r="V4" s="523" t="s">
        <v>559</v>
      </c>
      <c r="W4" s="523" t="b">
        <v>0</v>
      </c>
    </row>
    <row r="5" spans="1:23" ht="101.25" x14ac:dyDescent="0.15">
      <c r="A5" s="355" t="s">
        <v>211</v>
      </c>
      <c r="C5" s="38">
        <v>2020</v>
      </c>
      <c r="E5" s="39" t="s">
        <v>37</v>
      </c>
      <c r="F5" s="39" t="s">
        <v>60</v>
      </c>
      <c r="K5" s="37" t="s">
        <v>55</v>
      </c>
      <c r="L5" s="73"/>
      <c r="M5" s="46"/>
      <c r="O5" s="523" t="s">
        <v>513</v>
      </c>
      <c r="S5" s="300" t="s">
        <v>594</v>
      </c>
      <c r="T5" s="520" t="s">
        <v>479</v>
      </c>
      <c r="V5" s="523" t="s">
        <v>560</v>
      </c>
      <c r="W5" s="523" t="b">
        <v>0</v>
      </c>
    </row>
    <row r="6" spans="1:23" ht="45" x14ac:dyDescent="0.15">
      <c r="A6" s="355" t="s">
        <v>198</v>
      </c>
      <c r="E6" s="39" t="s">
        <v>38</v>
      </c>
      <c r="F6" s="41"/>
      <c r="K6" s="76"/>
      <c r="L6" s="76"/>
      <c r="O6" s="523" t="s">
        <v>519</v>
      </c>
      <c r="S6" s="300" t="s">
        <v>595</v>
      </c>
      <c r="T6" s="520" t="s">
        <v>566</v>
      </c>
      <c r="V6" s="523" t="s">
        <v>561</v>
      </c>
      <c r="W6" s="523" t="b">
        <v>0</v>
      </c>
    </row>
    <row r="7" spans="1:23" ht="22.5" x14ac:dyDescent="0.15">
      <c r="A7" s="355" t="s">
        <v>271</v>
      </c>
      <c r="E7" s="39" t="s">
        <v>39</v>
      </c>
      <c r="F7" s="41"/>
      <c r="K7" s="83"/>
      <c r="L7" s="76"/>
      <c r="O7" s="523" t="s">
        <v>514</v>
      </c>
    </row>
    <row r="8" spans="1:23" x14ac:dyDescent="0.15">
      <c r="A8" s="355" t="s">
        <v>272</v>
      </c>
      <c r="E8" s="39" t="s">
        <v>40</v>
      </c>
      <c r="F8" s="41"/>
      <c r="K8" s="84" t="s">
        <v>124</v>
      </c>
      <c r="O8" s="523" t="s">
        <v>520</v>
      </c>
    </row>
    <row r="9" spans="1:23" ht="22.5" x14ac:dyDescent="0.15">
      <c r="A9" s="355" t="s">
        <v>170</v>
      </c>
      <c r="E9" s="39" t="s">
        <v>41</v>
      </c>
      <c r="F9" s="41"/>
      <c r="K9" s="82"/>
      <c r="O9" s="523" t="s">
        <v>521</v>
      </c>
    </row>
    <row r="10" spans="1:23" ht="12.75" x14ac:dyDescent="0.15">
      <c r="A10" s="355" t="s">
        <v>273</v>
      </c>
      <c r="E10" s="39" t="s">
        <v>42</v>
      </c>
      <c r="F10" s="41"/>
      <c r="K10" s="83"/>
      <c r="O10" s="523" t="s">
        <v>515</v>
      </c>
    </row>
    <row r="11" spans="1:23" ht="22.5" x14ac:dyDescent="0.15">
      <c r="A11" s="355" t="s">
        <v>274</v>
      </c>
      <c r="E11" s="39" t="s">
        <v>43</v>
      </c>
      <c r="F11" s="41"/>
      <c r="K11" s="85"/>
      <c r="O11" s="523" t="s">
        <v>516</v>
      </c>
    </row>
    <row r="12" spans="1:23" ht="33.75" x14ac:dyDescent="0.15">
      <c r="A12" s="355" t="s">
        <v>275</v>
      </c>
      <c r="E12" s="39" t="s">
        <v>44</v>
      </c>
      <c r="F12" s="41"/>
      <c r="O12" s="523" t="s">
        <v>522</v>
      </c>
      <c r="P12" s="161"/>
    </row>
    <row r="13" spans="1:23" x14ac:dyDescent="0.15">
      <c r="A13" s="355" t="s">
        <v>276</v>
      </c>
      <c r="E13" s="39" t="s">
        <v>45</v>
      </c>
      <c r="F13" s="41"/>
      <c r="O13" s="523" t="s">
        <v>517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01.01.2020</v>
      </c>
      <c r="E17" s="156" t="str">
        <f>IF(f_year = "","","31.12."&amp; f_year)</f>
        <v>31.12.2020</v>
      </c>
      <c r="G17" s="230" t="s">
        <v>788</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5"/>
    <col min="17" max="18" width="9.140625" style="191"/>
    <col min="19" max="19" width="9.140625" style="465"/>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85" zoomScaleNormal="85"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69"/>
      <c r="D15" s="670">
        <v>1</v>
      </c>
      <c r="E15" s="785"/>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69"/>
      <c r="D16" s="670"/>
      <c r="E16" s="785"/>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86"/>
      <c r="D20" s="86"/>
      <c r="E20" s="322"/>
      <c r="F20" s="787"/>
      <c r="G20" s="670">
        <v>0</v>
      </c>
      <c r="H20" s="667"/>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86"/>
      <c r="D21" s="86"/>
      <c r="E21" s="322"/>
      <c r="F21" s="787"/>
      <c r="G21" s="670"/>
      <c r="H21" s="667"/>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699" t="s">
        <v>26</v>
      </c>
      <c r="E29" s="793"/>
      <c r="F29" s="794" t="s">
        <v>19</v>
      </c>
      <c r="G29" s="787"/>
      <c r="H29" s="788">
        <v>1</v>
      </c>
      <c r="I29" s="791"/>
      <c r="J29" s="689"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699"/>
      <c r="E30" s="793"/>
      <c r="F30" s="794"/>
      <c r="G30" s="787"/>
      <c r="H30" s="788"/>
      <c r="I30" s="792"/>
      <c r="J30" s="689"/>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699"/>
      <c r="E31" s="793"/>
      <c r="F31" s="689"/>
      <c r="G31" s="577"/>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87"/>
      <c r="H35" s="788">
        <v>1</v>
      </c>
      <c r="I35" s="789"/>
      <c r="J35" s="689"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87"/>
      <c r="H36" s="788"/>
      <c r="I36" s="790"/>
      <c r="J36" s="689"/>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18" t="s">
        <v>236</v>
      </c>
      <c r="E50" s="719"/>
      <c r="F50" s="719"/>
      <c r="G50" s="720"/>
    </row>
    <row r="51" spans="1:21" s="33" customFormat="1" ht="11.25" customHeight="1" x14ac:dyDescent="0.15">
      <c r="A51" s="47"/>
      <c r="C51" s="52"/>
      <c r="D51" s="721" t="s">
        <v>225</v>
      </c>
      <c r="E51" s="721"/>
      <c r="F51" s="721"/>
      <c r="G51" s="722" t="s">
        <v>226</v>
      </c>
      <c r="H51" s="191"/>
      <c r="R51" s="247"/>
    </row>
    <row r="52" spans="1:21" s="33" customFormat="1" ht="11.25" customHeight="1" x14ac:dyDescent="0.15">
      <c r="A52" s="47" t="s">
        <v>474</v>
      </c>
      <c r="C52" s="52"/>
      <c r="D52" s="330" t="s">
        <v>25</v>
      </c>
      <c r="E52" s="331"/>
      <c r="F52" s="332" t="s">
        <v>215</v>
      </c>
      <c r="G52" s="723"/>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22.03.2021</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3" t="s">
        <v>463</v>
      </c>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4"/>
      <c r="Z66" s="474"/>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AX66" s="475"/>
      <c r="AY66" s="475"/>
      <c r="AZ66" s="475"/>
      <c r="BA66" s="475"/>
      <c r="BB66" s="475"/>
      <c r="BC66" s="475"/>
      <c r="BD66" s="475"/>
      <c r="BE66" s="475"/>
      <c r="BF66" s="475"/>
      <c r="BG66" s="475"/>
      <c r="BH66" s="475"/>
      <c r="BI66" s="475"/>
      <c r="BJ66" s="475"/>
      <c r="BK66" s="475"/>
      <c r="BL66" s="475"/>
      <c r="BM66" s="475"/>
      <c r="BN66" s="475"/>
      <c r="BO66" s="475"/>
      <c r="BP66" s="475"/>
      <c r="BQ66" s="475"/>
      <c r="BR66" s="475"/>
      <c r="BS66" s="475"/>
      <c r="BT66" s="475"/>
      <c r="BU66" s="475"/>
      <c r="BV66" s="474"/>
      <c r="BW66" s="474"/>
      <c r="BX66" s="474"/>
      <c r="BY66" s="474"/>
      <c r="BZ66" s="474"/>
      <c r="CA66" s="474"/>
      <c r="CB66" s="474"/>
      <c r="CC66" s="474"/>
      <c r="CD66" s="474"/>
      <c r="CE66" s="474"/>
    </row>
    <row r="67" spans="1:83" ht="11.25" x14ac:dyDescent="0.15">
      <c r="A67" s="472"/>
      <c r="B67" s="472"/>
      <c r="C67" s="472"/>
      <c r="D67" s="472"/>
      <c r="E67" s="472"/>
      <c r="F67" s="472"/>
      <c r="G67" s="472"/>
      <c r="H67" s="472"/>
      <c r="I67" s="472"/>
      <c r="J67" s="472"/>
      <c r="K67" s="472"/>
      <c r="L67" s="472"/>
      <c r="M67" s="472"/>
      <c r="N67" s="472"/>
      <c r="O67" s="472"/>
      <c r="P67" s="472"/>
      <c r="Q67" s="477"/>
      <c r="R67" s="477"/>
      <c r="S67" s="477"/>
      <c r="T67" s="477"/>
      <c r="U67" s="477"/>
      <c r="V67" s="477"/>
      <c r="W67" s="477"/>
      <c r="X67" s="477"/>
      <c r="Y67" s="477"/>
      <c r="Z67" s="477"/>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7"/>
      <c r="BW67" s="477"/>
      <c r="BX67" s="477"/>
      <c r="BY67" s="477"/>
      <c r="BZ67" s="477"/>
      <c r="CA67" s="477"/>
      <c r="CB67" s="477"/>
      <c r="CC67" s="477"/>
      <c r="CD67" s="477"/>
      <c r="CE67" s="477"/>
    </row>
    <row r="68" spans="1:83" x14ac:dyDescent="0.15">
      <c r="A68" s="553"/>
      <c r="B68" s="472"/>
      <c r="C68" s="472"/>
      <c r="D68" s="733" t="s">
        <v>26</v>
      </c>
      <c r="E68" s="740"/>
      <c r="F68" s="741"/>
      <c r="G68" s="741"/>
      <c r="H68" s="741"/>
      <c r="I68" s="741"/>
      <c r="J68" s="741"/>
      <c r="K68" s="741"/>
      <c r="L68" s="741"/>
      <c r="M68" s="741"/>
      <c r="N68" s="741"/>
      <c r="O68" s="741"/>
      <c r="P68" s="741"/>
      <c r="Q68" s="741"/>
      <c r="R68" s="741"/>
      <c r="S68" s="584"/>
      <c r="T68" s="482"/>
      <c r="U68" s="482"/>
      <c r="V68" s="482"/>
      <c r="W68" s="481"/>
      <c r="X68" s="481"/>
      <c r="Y68" s="481"/>
      <c r="Z68" s="481"/>
      <c r="AA68" s="476"/>
      <c r="AB68" s="477"/>
      <c r="AC68" s="734"/>
      <c r="AD68" s="478"/>
      <c r="AE68" s="479" t="s">
        <v>141</v>
      </c>
      <c r="AF68" s="479"/>
      <c r="AG68" s="480" t="s">
        <v>464</v>
      </c>
      <c r="AH68" s="483">
        <v>3</v>
      </c>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1"/>
      <c r="BW68" s="481"/>
      <c r="BX68" s="481"/>
      <c r="BY68" s="481"/>
      <c r="BZ68" s="481"/>
      <c r="CA68" s="481"/>
      <c r="CB68" s="481"/>
      <c r="CC68" s="481"/>
      <c r="CD68" s="481"/>
      <c r="CE68" s="481"/>
    </row>
    <row r="69" spans="1:83" ht="33.75" x14ac:dyDescent="0.15">
      <c r="A69" s="443"/>
      <c r="B69" s="491"/>
      <c r="C69" s="485"/>
      <c r="D69" s="733"/>
      <c r="E69" s="735" t="s">
        <v>469</v>
      </c>
      <c r="F69" s="735"/>
      <c r="G69" s="735"/>
      <c r="H69" s="735"/>
      <c r="I69" s="735"/>
      <c r="J69" s="735"/>
      <c r="K69" s="735"/>
      <c r="L69" s="735"/>
      <c r="M69" s="735"/>
      <c r="N69" s="735"/>
      <c r="O69" s="735"/>
      <c r="P69" s="735"/>
      <c r="Q69" s="8">
        <f>SUMIF(T70:T71,"i",Q70:Q71)</f>
        <v>0</v>
      </c>
      <c r="R69" s="554"/>
      <c r="S69" s="585" t="s">
        <v>470</v>
      </c>
      <c r="T69" s="260" t="s">
        <v>367</v>
      </c>
      <c r="U69" s="736">
        <v>1</v>
      </c>
      <c r="V69" s="736" t="e">
        <f>INDEX(List01_flag_index_1,1,MATCH(A68,List01_NumberColumns,0))</f>
        <v>#N/A</v>
      </c>
      <c r="W69" s="491"/>
      <c r="X69" s="491"/>
      <c r="Y69" s="491"/>
      <c r="Z69" s="491"/>
      <c r="AA69" s="497"/>
      <c r="AB69" s="491"/>
      <c r="AC69" s="734"/>
      <c r="AD69" s="478"/>
      <c r="AE69" s="491"/>
      <c r="AF69" s="491"/>
      <c r="AG69" s="497"/>
      <c r="AH69" s="497"/>
      <c r="AI69" s="497"/>
      <c r="AJ69" s="497"/>
      <c r="AK69" s="497"/>
      <c r="AL69" s="497"/>
      <c r="AM69" s="497"/>
      <c r="AN69" s="497"/>
      <c r="AO69" s="497"/>
      <c r="AP69" s="497"/>
      <c r="AQ69" s="497"/>
      <c r="AR69" s="497"/>
      <c r="AS69" s="497"/>
      <c r="AT69" s="497"/>
      <c r="AU69" s="497"/>
      <c r="AV69" s="497"/>
      <c r="AW69" s="497"/>
      <c r="AX69" s="497"/>
      <c r="AY69" s="497"/>
      <c r="AZ69" s="497"/>
      <c r="BA69" s="497"/>
      <c r="BB69" s="497"/>
      <c r="BC69" s="497"/>
      <c r="BD69" s="497"/>
      <c r="BE69" s="497"/>
      <c r="BF69" s="497"/>
      <c r="BG69" s="497"/>
      <c r="BH69" s="497"/>
      <c r="BI69" s="497"/>
      <c r="BJ69" s="497"/>
      <c r="BK69" s="497"/>
      <c r="BL69" s="497"/>
      <c r="BM69" s="497"/>
      <c r="BN69" s="497"/>
      <c r="BO69" s="497"/>
      <c r="BP69" s="497"/>
      <c r="BQ69" s="497"/>
      <c r="BR69" s="497"/>
      <c r="BS69" s="497"/>
      <c r="BT69" s="497"/>
      <c r="BU69" s="497"/>
      <c r="BV69" s="491"/>
      <c r="BW69" s="491"/>
      <c r="BX69" s="491"/>
      <c r="BY69" s="491"/>
      <c r="BZ69" s="491"/>
      <c r="CA69" s="491"/>
      <c r="CB69" s="491"/>
      <c r="CC69" s="491"/>
      <c r="CD69" s="491"/>
      <c r="CE69" s="491"/>
    </row>
    <row r="70" spans="1:83" ht="11.25" hidden="1" customHeight="1" x14ac:dyDescent="0.15">
      <c r="A70" s="555"/>
      <c r="B70" s="497"/>
      <c r="C70" s="497"/>
      <c r="D70" s="733"/>
      <c r="E70" s="556"/>
      <c r="F70" s="556">
        <v>0</v>
      </c>
      <c r="G70" s="556"/>
      <c r="H70" s="556"/>
      <c r="I70" s="556"/>
      <c r="J70" s="556"/>
      <c r="K70" s="556"/>
      <c r="L70" s="556"/>
      <c r="M70" s="556"/>
      <c r="N70" s="556"/>
      <c r="O70" s="556"/>
      <c r="P70" s="556"/>
      <c r="Q70" s="556"/>
      <c r="R70" s="556"/>
      <c r="S70" s="586"/>
      <c r="T70" s="497"/>
      <c r="U70" s="736"/>
      <c r="V70" s="736"/>
      <c r="W70" s="497"/>
      <c r="X70" s="497"/>
      <c r="Y70" s="497"/>
      <c r="Z70" s="497"/>
      <c r="AA70" s="497"/>
      <c r="AB70" s="491"/>
      <c r="AC70" s="734"/>
      <c r="AD70" s="478"/>
      <c r="AE70" s="491"/>
      <c r="AF70" s="491"/>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row>
    <row r="71" spans="1:83" ht="11.25" x14ac:dyDescent="0.15">
      <c r="A71" s="443"/>
      <c r="B71" s="491"/>
      <c r="C71" s="485"/>
      <c r="D71" s="733"/>
      <c r="E71" s="557"/>
      <c r="F71" s="558"/>
      <c r="G71" s="558"/>
      <c r="H71" s="559"/>
      <c r="I71" s="559"/>
      <c r="J71" s="559"/>
      <c r="K71" s="559"/>
      <c r="L71" s="559"/>
      <c r="M71" s="559"/>
      <c r="N71" s="559"/>
      <c r="O71" s="559"/>
      <c r="P71" s="559"/>
      <c r="Q71" s="559"/>
      <c r="R71" s="560"/>
      <c r="S71" s="587"/>
      <c r="T71" s="497"/>
      <c r="U71" s="736"/>
      <c r="V71" s="736"/>
      <c r="W71" s="491"/>
      <c r="X71" s="491"/>
      <c r="Y71" s="491"/>
      <c r="Z71" s="491"/>
      <c r="AA71" s="497"/>
      <c r="AB71" s="491"/>
      <c r="AC71" s="734"/>
      <c r="AD71" s="478"/>
      <c r="AE71" s="491"/>
      <c r="AF71" s="491"/>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97"/>
      <c r="BS71" s="497"/>
      <c r="BT71" s="497"/>
      <c r="BU71" s="497"/>
      <c r="BV71" s="491"/>
      <c r="BW71" s="491"/>
      <c r="BX71" s="491"/>
      <c r="BY71" s="491"/>
      <c r="BZ71" s="491"/>
      <c r="CA71" s="491"/>
      <c r="CB71" s="491"/>
      <c r="CC71" s="491"/>
      <c r="CD71" s="491"/>
      <c r="CE71" s="491"/>
    </row>
    <row r="72" spans="1:83" ht="33.75" x14ac:dyDescent="0.15">
      <c r="A72" s="443"/>
      <c r="B72" s="491"/>
      <c r="C72" s="485"/>
      <c r="D72" s="733"/>
      <c r="E72" s="735" t="s">
        <v>468</v>
      </c>
      <c r="F72" s="735"/>
      <c r="G72" s="735"/>
      <c r="H72" s="735"/>
      <c r="I72" s="735"/>
      <c r="J72" s="735"/>
      <c r="K72" s="735"/>
      <c r="L72" s="735"/>
      <c r="M72" s="735"/>
      <c r="N72" s="735"/>
      <c r="O72" s="735"/>
      <c r="P72" s="735"/>
      <c r="Q72" s="8">
        <f>SUMIF(T73:T74,"i",Q73:Q74)</f>
        <v>0</v>
      </c>
      <c r="R72" s="554"/>
      <c r="S72" s="585" t="s">
        <v>470</v>
      </c>
      <c r="T72" s="260" t="s">
        <v>367</v>
      </c>
      <c r="U72" s="736">
        <v>2</v>
      </c>
      <c r="V72" s="736" t="e">
        <f>INDEX(List01_flag_index_2,1,MATCH(A68,List01_NumberColumns,0))</f>
        <v>#N/A</v>
      </c>
      <c r="W72" s="491"/>
      <c r="X72" s="491"/>
      <c r="Y72" s="491"/>
      <c r="Z72" s="491"/>
      <c r="AA72" s="497"/>
      <c r="AB72" s="491"/>
      <c r="AC72" s="734"/>
      <c r="AD72" s="478"/>
      <c r="AE72" s="491"/>
      <c r="AF72" s="491"/>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97"/>
      <c r="BS72" s="497"/>
      <c r="BT72" s="497"/>
      <c r="BU72" s="497"/>
      <c r="BV72" s="491"/>
      <c r="BW72" s="491"/>
      <c r="BX72" s="491"/>
      <c r="BY72" s="491"/>
      <c r="BZ72" s="491"/>
      <c r="CA72" s="491"/>
      <c r="CB72" s="491"/>
      <c r="CC72" s="491"/>
      <c r="CD72" s="491"/>
      <c r="CE72" s="491"/>
    </row>
    <row r="73" spans="1:83" ht="11.25" hidden="1" customHeight="1" x14ac:dyDescent="0.15">
      <c r="A73" s="555"/>
      <c r="B73" s="497"/>
      <c r="C73" s="497"/>
      <c r="D73" s="733"/>
      <c r="E73" s="556"/>
      <c r="F73" s="556">
        <v>0</v>
      </c>
      <c r="G73" s="556"/>
      <c r="H73" s="556"/>
      <c r="I73" s="556"/>
      <c r="J73" s="556"/>
      <c r="K73" s="556"/>
      <c r="L73" s="556"/>
      <c r="M73" s="556"/>
      <c r="N73" s="556"/>
      <c r="O73" s="556"/>
      <c r="P73" s="556"/>
      <c r="Q73" s="556"/>
      <c r="R73" s="556"/>
      <c r="S73" s="586"/>
      <c r="T73" s="497"/>
      <c r="U73" s="736"/>
      <c r="V73" s="736"/>
      <c r="W73" s="497"/>
      <c r="X73" s="497"/>
      <c r="Y73" s="497"/>
      <c r="Z73" s="497"/>
      <c r="AA73" s="497"/>
      <c r="AB73" s="491"/>
      <c r="AC73" s="734"/>
      <c r="AD73" s="478"/>
      <c r="AE73" s="491"/>
      <c r="AF73" s="491"/>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97"/>
      <c r="BS73" s="497"/>
      <c r="BT73" s="497"/>
      <c r="BU73" s="497"/>
      <c r="BV73" s="497"/>
      <c r="BW73" s="497"/>
      <c r="BX73" s="497"/>
      <c r="BY73" s="497"/>
      <c r="BZ73" s="497"/>
      <c r="CA73" s="497"/>
      <c r="CB73" s="497"/>
      <c r="CC73" s="497"/>
      <c r="CD73" s="497"/>
      <c r="CE73" s="497"/>
    </row>
    <row r="74" spans="1:83" ht="11.25" x14ac:dyDescent="0.15">
      <c r="A74" s="443"/>
      <c r="B74" s="491"/>
      <c r="C74" s="485"/>
      <c r="D74" s="733"/>
      <c r="E74" s="557"/>
      <c r="F74" s="558"/>
      <c r="G74" s="558"/>
      <c r="H74" s="559"/>
      <c r="I74" s="559"/>
      <c r="J74" s="559"/>
      <c r="K74" s="559"/>
      <c r="L74" s="559"/>
      <c r="M74" s="559"/>
      <c r="N74" s="559"/>
      <c r="O74" s="559"/>
      <c r="P74" s="559"/>
      <c r="Q74" s="559"/>
      <c r="R74" s="560"/>
      <c r="S74" s="587"/>
      <c r="T74" s="497"/>
      <c r="U74" s="736"/>
      <c r="V74" s="736"/>
      <c r="W74" s="491"/>
      <c r="X74" s="491"/>
      <c r="Y74" s="491"/>
      <c r="Z74" s="491"/>
      <c r="AA74" s="497"/>
      <c r="AB74" s="491"/>
      <c r="AC74" s="734"/>
      <c r="AD74" s="478"/>
      <c r="AE74" s="491"/>
      <c r="AF74" s="491"/>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97"/>
      <c r="BS74" s="497"/>
      <c r="BT74" s="497"/>
      <c r="BU74" s="497"/>
      <c r="BV74" s="491"/>
      <c r="BW74" s="491"/>
      <c r="BX74" s="491"/>
      <c r="BY74" s="491"/>
      <c r="BZ74" s="491"/>
      <c r="CA74" s="491"/>
      <c r="CB74" s="491"/>
      <c r="CC74" s="491"/>
      <c r="CD74" s="491"/>
      <c r="CE74" s="491"/>
    </row>
    <row r="75" spans="1:83" ht="11.25" x14ac:dyDescent="0.15">
      <c r="T75" s="260"/>
      <c r="U75" s="260"/>
      <c r="V75" s="260"/>
    </row>
    <row r="76" spans="1:83" ht="11.25" x14ac:dyDescent="0.15">
      <c r="A76" s="473" t="s">
        <v>463</v>
      </c>
      <c r="B76" s="473"/>
      <c r="C76" s="473"/>
      <c r="D76" s="473"/>
      <c r="E76" s="473"/>
      <c r="F76" s="473"/>
      <c r="G76" s="473"/>
      <c r="H76" s="473"/>
      <c r="I76" s="473"/>
      <c r="J76" s="473"/>
      <c r="K76" s="473"/>
      <c r="L76" s="473"/>
      <c r="M76" s="473"/>
      <c r="N76" s="473"/>
      <c r="O76" s="473"/>
      <c r="P76" s="473"/>
      <c r="Q76" s="473"/>
      <c r="R76" s="473"/>
      <c r="S76" s="473"/>
      <c r="T76" s="475"/>
      <c r="U76" s="475"/>
      <c r="V76" s="475"/>
      <c r="W76" s="473"/>
      <c r="X76" s="473"/>
      <c r="Y76" s="474"/>
      <c r="Z76" s="474"/>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475"/>
      <c r="BH76" s="475"/>
      <c r="BI76" s="475"/>
      <c r="BJ76" s="475"/>
      <c r="BK76" s="475"/>
      <c r="BL76" s="475"/>
      <c r="BM76" s="475"/>
      <c r="BN76" s="475"/>
      <c r="BO76" s="475"/>
      <c r="BP76" s="475"/>
      <c r="BQ76" s="475"/>
      <c r="BR76" s="475"/>
      <c r="BS76" s="475"/>
      <c r="BT76" s="475"/>
      <c r="BU76" s="475"/>
      <c r="BV76" s="474"/>
      <c r="BW76" s="474"/>
      <c r="BX76" s="474"/>
      <c r="BY76" s="474"/>
      <c r="BZ76" s="474"/>
      <c r="CA76" s="474"/>
      <c r="CB76" s="474"/>
      <c r="CC76" s="474"/>
      <c r="CD76" s="474"/>
      <c r="CE76" s="474"/>
    </row>
    <row r="77" spans="1:83" ht="11.25" x14ac:dyDescent="0.15">
      <c r="T77" s="260"/>
      <c r="U77" s="260"/>
      <c r="V77" s="260"/>
    </row>
    <row r="78" spans="1:83" x14ac:dyDescent="0.15">
      <c r="A78" s="553"/>
      <c r="B78" s="472"/>
      <c r="C78" s="472"/>
      <c r="D78" s="773" t="s">
        <v>26</v>
      </c>
      <c r="E78" s="740"/>
      <c r="F78" s="741"/>
      <c r="G78" s="741"/>
      <c r="H78" s="741"/>
      <c r="I78" s="741"/>
      <c r="J78" s="741"/>
      <c r="K78" s="741"/>
      <c r="L78" s="741"/>
      <c r="M78" s="741"/>
      <c r="N78" s="741"/>
      <c r="O78" s="741"/>
      <c r="P78" s="741"/>
      <c r="Q78" s="741"/>
      <c r="R78" s="770"/>
      <c r="S78" s="584"/>
      <c r="T78" s="482"/>
      <c r="U78" s="482"/>
      <c r="V78" s="482"/>
      <c r="W78" s="481"/>
      <c r="X78" s="481"/>
      <c r="Y78" s="481"/>
      <c r="Z78" s="481"/>
      <c r="AA78" s="476"/>
      <c r="AB78" s="477"/>
      <c r="AC78" s="734"/>
      <c r="AD78" s="478"/>
      <c r="AE78" s="479" t="s">
        <v>141</v>
      </c>
      <c r="AF78" s="479"/>
      <c r="AG78" s="480" t="s">
        <v>464</v>
      </c>
      <c r="AH78" s="483">
        <v>3</v>
      </c>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82"/>
      <c r="BE78" s="482"/>
      <c r="BF78" s="482"/>
      <c r="BG78" s="482"/>
      <c r="BH78" s="482"/>
      <c r="BI78" s="482"/>
      <c r="BJ78" s="482"/>
      <c r="BK78" s="482"/>
      <c r="BL78" s="482"/>
      <c r="BM78" s="482"/>
      <c r="BN78" s="482"/>
      <c r="BO78" s="482"/>
      <c r="BP78" s="482"/>
      <c r="BQ78" s="482"/>
      <c r="BR78" s="482"/>
      <c r="BS78" s="482"/>
      <c r="BT78" s="482"/>
      <c r="BU78" s="482"/>
      <c r="BV78" s="481"/>
      <c r="BW78" s="481"/>
      <c r="BX78" s="481"/>
      <c r="BY78" s="481"/>
      <c r="BZ78" s="481"/>
      <c r="CA78" s="481"/>
      <c r="CB78" s="481"/>
      <c r="CC78" s="481"/>
      <c r="CD78" s="481"/>
      <c r="CE78" s="481"/>
    </row>
    <row r="79" spans="1:83" ht="22.5" customHeight="1" x14ac:dyDescent="0.15">
      <c r="A79" s="443"/>
      <c r="B79" s="491"/>
      <c r="C79" s="485"/>
      <c r="D79" s="773"/>
      <c r="E79" s="561"/>
      <c r="F79" s="551">
        <v>1</v>
      </c>
      <c r="G79" s="772" t="s">
        <v>469</v>
      </c>
      <c r="H79" s="772"/>
      <c r="I79" s="772"/>
      <c r="J79" s="772"/>
      <c r="K79" s="772"/>
      <c r="L79" s="772"/>
      <c r="M79" s="772"/>
      <c r="N79" s="772"/>
      <c r="O79" s="772"/>
      <c r="P79" s="772"/>
      <c r="Q79" s="8">
        <f>SUMIF(T80:T85,"i",Q80:Q85)</f>
        <v>0</v>
      </c>
      <c r="R79" s="562"/>
      <c r="S79" s="585" t="s">
        <v>470</v>
      </c>
      <c r="T79" s="260" t="s">
        <v>367</v>
      </c>
      <c r="U79" s="736">
        <v>1</v>
      </c>
      <c r="V79" s="771" t="e">
        <f>INDEX(List01_flag_index_1,1,MATCH(A78,List01_NumberColumns,0))</f>
        <v>#N/A</v>
      </c>
      <c r="W79" s="491"/>
      <c r="X79" s="491"/>
      <c r="Y79" s="491"/>
      <c r="Z79" s="491"/>
      <c r="AA79" s="497"/>
      <c r="AB79" s="491"/>
      <c r="AC79" s="734"/>
      <c r="AD79" s="478"/>
      <c r="AE79" s="491"/>
      <c r="AF79" s="491"/>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97"/>
      <c r="BS79" s="497"/>
      <c r="BT79" s="497"/>
      <c r="BU79" s="497"/>
      <c r="BV79" s="491"/>
      <c r="BW79" s="491"/>
      <c r="BX79" s="491"/>
      <c r="BY79" s="491"/>
      <c r="BZ79" s="491"/>
      <c r="CA79" s="491"/>
      <c r="CB79" s="491"/>
      <c r="CC79" s="491"/>
      <c r="CD79" s="491"/>
      <c r="CE79" s="491"/>
    </row>
    <row r="80" spans="1:83" ht="11.25" hidden="1" customHeight="1" x14ac:dyDescent="0.15">
      <c r="A80" s="555"/>
      <c r="B80" s="497"/>
      <c r="C80" s="497"/>
      <c r="D80" s="774"/>
      <c r="E80" s="563"/>
      <c r="F80" s="556">
        <v>0</v>
      </c>
      <c r="G80" s="556"/>
      <c r="H80" s="564"/>
      <c r="I80" s="556"/>
      <c r="J80" s="556"/>
      <c r="K80" s="556"/>
      <c r="L80" s="556"/>
      <c r="M80" s="556"/>
      <c r="N80" s="556"/>
      <c r="O80" s="556"/>
      <c r="P80" s="556"/>
      <c r="Q80" s="556"/>
      <c r="R80" s="556"/>
      <c r="S80" s="586"/>
      <c r="T80" s="497"/>
      <c r="U80" s="736"/>
      <c r="V80" s="771"/>
      <c r="W80" s="497"/>
      <c r="X80" s="497"/>
      <c r="Y80" s="497"/>
      <c r="Z80" s="497"/>
      <c r="AA80" s="497"/>
      <c r="AB80" s="491"/>
      <c r="AC80" s="734"/>
      <c r="AD80" s="478"/>
      <c r="AE80" s="491"/>
      <c r="AF80" s="491"/>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7"/>
      <c r="BT80" s="497"/>
      <c r="BU80" s="497"/>
      <c r="BV80" s="497"/>
      <c r="BW80" s="497"/>
      <c r="BX80" s="497"/>
      <c r="BY80" s="497"/>
      <c r="BZ80" s="497"/>
      <c r="CA80" s="497"/>
      <c r="CB80" s="497"/>
      <c r="CC80" s="497"/>
      <c r="CD80" s="497"/>
      <c r="CE80" s="497"/>
    </row>
    <row r="81" spans="1:83" ht="22.5" x14ac:dyDescent="0.15">
      <c r="A81" s="443"/>
      <c r="B81" s="491"/>
      <c r="C81" s="485"/>
      <c r="D81" s="774"/>
      <c r="E81" s="775"/>
      <c r="F81" s="733" t="s">
        <v>476</v>
      </c>
      <c r="G81" s="776"/>
      <c r="H81" s="325"/>
      <c r="I81" s="580" t="s">
        <v>26</v>
      </c>
      <c r="J81" s="566" t="s">
        <v>478</v>
      </c>
      <c r="K81" s="471" t="s">
        <v>416</v>
      </c>
      <c r="L81" s="783" t="s">
        <v>416</v>
      </c>
      <c r="M81" s="784"/>
      <c r="N81" s="471" t="s">
        <v>416</v>
      </c>
      <c r="O81" s="471" t="s">
        <v>416</v>
      </c>
      <c r="P81" s="471" t="s">
        <v>416</v>
      </c>
      <c r="Q81" s="567">
        <f>SUM(Q82:Q84)</f>
        <v>0</v>
      </c>
      <c r="R81" s="567">
        <f>nerr(Q81/List01_costs_OPS)*100</f>
        <v>0</v>
      </c>
      <c r="S81" s="778" t="s">
        <v>472</v>
      </c>
      <c r="T81" s="260" t="s">
        <v>367</v>
      </c>
      <c r="U81" s="736"/>
      <c r="V81" s="771"/>
      <c r="AC81" s="734"/>
    </row>
    <row r="82" spans="1:83" ht="11.25" x14ac:dyDescent="0.15">
      <c r="A82" s="443"/>
      <c r="B82" s="491"/>
      <c r="C82" s="485"/>
      <c r="D82" s="774"/>
      <c r="E82" s="775"/>
      <c r="F82" s="733"/>
      <c r="G82" s="776"/>
      <c r="H82" s="670"/>
      <c r="I82" s="779" t="s">
        <v>476</v>
      </c>
      <c r="J82" s="780"/>
      <c r="K82" s="781"/>
      <c r="L82" s="582"/>
      <c r="M82" s="583" t="s">
        <v>26</v>
      </c>
      <c r="N82" s="568"/>
      <c r="O82" s="569"/>
      <c r="P82" s="579"/>
      <c r="Q82" s="569"/>
      <c r="R82" s="570">
        <f>nerr(costs_OPS/List01_costs_OPS)*100</f>
        <v>0</v>
      </c>
      <c r="S82" s="778"/>
      <c r="T82" s="260"/>
      <c r="U82" s="736"/>
      <c r="V82" s="771"/>
      <c r="AC82" s="734"/>
    </row>
    <row r="83" spans="1:83" ht="11.25" x14ac:dyDescent="0.15">
      <c r="A83" s="443"/>
      <c r="B83" s="491"/>
      <c r="C83" s="485"/>
      <c r="D83" s="774"/>
      <c r="E83" s="775"/>
      <c r="F83" s="733"/>
      <c r="G83" s="776"/>
      <c r="H83" s="670"/>
      <c r="I83" s="779"/>
      <c r="J83" s="780"/>
      <c r="K83" s="782"/>
      <c r="L83" s="581"/>
      <c r="M83" s="572"/>
      <c r="N83" s="573" t="s">
        <v>466</v>
      </c>
      <c r="O83" s="573"/>
      <c r="P83" s="573"/>
      <c r="Q83" s="573"/>
      <c r="R83" s="574"/>
      <c r="S83" s="778"/>
      <c r="T83" s="260"/>
      <c r="U83" s="736"/>
      <c r="V83" s="771"/>
      <c r="AC83" s="734"/>
    </row>
    <row r="84" spans="1:83" ht="11.25" x14ac:dyDescent="0.15">
      <c r="A84" s="443"/>
      <c r="B84" s="491"/>
      <c r="C84" s="485"/>
      <c r="D84" s="774"/>
      <c r="E84" s="775"/>
      <c r="F84" s="733"/>
      <c r="G84" s="777"/>
      <c r="H84" s="581"/>
      <c r="I84" s="572"/>
      <c r="J84" s="573" t="s">
        <v>467</v>
      </c>
      <c r="K84" s="573"/>
      <c r="L84" s="573"/>
      <c r="M84" s="573"/>
      <c r="N84" s="573"/>
      <c r="O84" s="573"/>
      <c r="P84" s="573"/>
      <c r="Q84" s="573"/>
      <c r="R84" s="574"/>
      <c r="S84" s="778"/>
      <c r="T84" s="260"/>
      <c r="U84" s="736"/>
      <c r="V84" s="771"/>
      <c r="AC84" s="734"/>
    </row>
    <row r="85" spans="1:83" ht="11.25" x14ac:dyDescent="0.15">
      <c r="A85" s="443"/>
      <c r="B85" s="491"/>
      <c r="C85" s="485"/>
      <c r="D85" s="774"/>
      <c r="E85" s="557"/>
      <c r="F85" s="558"/>
      <c r="G85" s="558" t="s">
        <v>465</v>
      </c>
      <c r="H85" s="559"/>
      <c r="I85" s="559"/>
      <c r="J85" s="559"/>
      <c r="K85" s="559"/>
      <c r="L85" s="559"/>
      <c r="M85" s="559"/>
      <c r="N85" s="559"/>
      <c r="O85" s="559"/>
      <c r="P85" s="559"/>
      <c r="Q85" s="559"/>
      <c r="R85" s="560"/>
      <c r="S85" s="584"/>
      <c r="T85" s="497"/>
      <c r="U85" s="736"/>
      <c r="V85" s="771"/>
      <c r="W85" s="491"/>
      <c r="X85" s="491"/>
      <c r="Y85" s="491"/>
      <c r="Z85" s="491"/>
      <c r="AA85" s="497"/>
      <c r="AB85" s="491"/>
      <c r="AC85" s="734"/>
      <c r="AD85" s="478"/>
      <c r="AE85" s="491"/>
      <c r="AF85" s="491"/>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1"/>
      <c r="BW85" s="491"/>
      <c r="BX85" s="491"/>
      <c r="BY85" s="491"/>
      <c r="BZ85" s="491"/>
      <c r="CA85" s="491"/>
      <c r="CB85" s="491"/>
      <c r="CC85" s="491"/>
      <c r="CD85" s="491"/>
      <c r="CE85" s="491"/>
    </row>
    <row r="86" spans="1:83" ht="22.5" x14ac:dyDescent="0.15">
      <c r="A86" s="443"/>
      <c r="B86" s="491"/>
      <c r="C86" s="485"/>
      <c r="D86" s="774"/>
      <c r="E86" s="561"/>
      <c r="F86" s="550">
        <v>2</v>
      </c>
      <c r="G86" s="735" t="s">
        <v>468</v>
      </c>
      <c r="H86" s="735"/>
      <c r="I86" s="735"/>
      <c r="J86" s="735"/>
      <c r="K86" s="735"/>
      <c r="L86" s="735"/>
      <c r="M86" s="735"/>
      <c r="N86" s="735"/>
      <c r="O86" s="735"/>
      <c r="P86" s="735"/>
      <c r="Q86" s="8">
        <f>SUMIF(T87:T92,"i",Q87:Q92)</f>
        <v>0</v>
      </c>
      <c r="R86" s="554"/>
      <c r="S86" s="585" t="s">
        <v>471</v>
      </c>
      <c r="T86" s="260" t="s">
        <v>367</v>
      </c>
      <c r="U86" s="736">
        <v>2</v>
      </c>
      <c r="V86" s="771" t="e">
        <f>INDEX(List01_flag_index_2,1,MATCH(A78,List01_NumberColumns,0))</f>
        <v>#N/A</v>
      </c>
      <c r="W86" s="491"/>
      <c r="X86" s="491"/>
      <c r="Y86" s="491"/>
      <c r="Z86" s="491"/>
      <c r="AA86" s="497"/>
      <c r="AB86" s="491"/>
      <c r="AC86" s="734"/>
      <c r="AD86" s="478"/>
      <c r="AE86" s="491"/>
      <c r="AF86" s="491"/>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7"/>
      <c r="BT86" s="497"/>
      <c r="BU86" s="497"/>
      <c r="BV86" s="491"/>
      <c r="BW86" s="491"/>
      <c r="BX86" s="491"/>
      <c r="BY86" s="491"/>
      <c r="BZ86" s="491"/>
      <c r="CA86" s="491"/>
      <c r="CB86" s="491"/>
      <c r="CC86" s="491"/>
      <c r="CD86" s="491"/>
      <c r="CE86" s="491"/>
    </row>
    <row r="87" spans="1:83" ht="11.25" hidden="1" customHeight="1" x14ac:dyDescent="0.15">
      <c r="A87" s="555"/>
      <c r="B87" s="497"/>
      <c r="C87" s="497"/>
      <c r="D87" s="774"/>
      <c r="E87" s="563"/>
      <c r="F87" s="556">
        <v>0</v>
      </c>
      <c r="G87" s="556"/>
      <c r="H87" s="564"/>
      <c r="I87" s="556"/>
      <c r="J87" s="556"/>
      <c r="K87" s="556"/>
      <c r="L87" s="556"/>
      <c r="M87" s="556"/>
      <c r="N87" s="556"/>
      <c r="O87" s="556"/>
      <c r="P87" s="556"/>
      <c r="Q87" s="556"/>
      <c r="R87" s="556"/>
      <c r="S87" s="586"/>
      <c r="T87" s="497"/>
      <c r="U87" s="736"/>
      <c r="V87" s="771"/>
      <c r="W87" s="497"/>
      <c r="X87" s="497"/>
      <c r="Y87" s="497"/>
      <c r="Z87" s="497"/>
      <c r="AA87" s="497"/>
      <c r="AB87" s="491"/>
      <c r="AC87" s="734"/>
      <c r="AD87" s="478"/>
      <c r="AE87" s="491"/>
      <c r="AF87" s="491"/>
      <c r="AG87" s="497"/>
      <c r="AH87" s="497"/>
      <c r="AI87" s="497"/>
      <c r="AJ87" s="497"/>
      <c r="AK87" s="497"/>
      <c r="AL87" s="497"/>
      <c r="AM87" s="497"/>
      <c r="AN87" s="497"/>
      <c r="AO87" s="497"/>
      <c r="AP87" s="497"/>
      <c r="AQ87" s="497"/>
      <c r="AR87" s="497"/>
      <c r="AS87" s="497"/>
      <c r="AT87" s="497"/>
      <c r="AU87" s="497"/>
      <c r="AV87" s="497"/>
      <c r="AW87" s="497"/>
      <c r="AX87" s="497"/>
      <c r="AY87" s="497"/>
      <c r="AZ87" s="497"/>
      <c r="BA87" s="497"/>
      <c r="BB87" s="497"/>
      <c r="BC87" s="497"/>
      <c r="BD87" s="497"/>
      <c r="BE87" s="497"/>
      <c r="BF87" s="497"/>
      <c r="BG87" s="497"/>
      <c r="BH87" s="497"/>
      <c r="BI87" s="497"/>
      <c r="BJ87" s="497"/>
      <c r="BK87" s="497"/>
      <c r="BL87" s="497"/>
      <c r="BM87" s="497"/>
      <c r="BN87" s="497"/>
      <c r="BO87" s="497"/>
      <c r="BP87" s="497"/>
      <c r="BQ87" s="497"/>
      <c r="BR87" s="497"/>
      <c r="BS87" s="497"/>
      <c r="BT87" s="497"/>
      <c r="BU87" s="497"/>
      <c r="BV87" s="497"/>
      <c r="BW87" s="497"/>
      <c r="BX87" s="497"/>
      <c r="BY87" s="497"/>
      <c r="BZ87" s="497"/>
      <c r="CA87" s="497"/>
      <c r="CB87" s="497"/>
      <c r="CC87" s="497"/>
      <c r="CD87" s="497"/>
      <c r="CE87" s="497"/>
    </row>
    <row r="88" spans="1:83" ht="22.5" x14ac:dyDescent="0.15">
      <c r="A88" s="443"/>
      <c r="B88" s="491"/>
      <c r="C88" s="485"/>
      <c r="D88" s="774"/>
      <c r="E88" s="775"/>
      <c r="F88" s="733" t="s">
        <v>257</v>
      </c>
      <c r="G88" s="777"/>
      <c r="H88" s="325"/>
      <c r="I88" s="565" t="s">
        <v>26</v>
      </c>
      <c r="J88" s="566" t="s">
        <v>478</v>
      </c>
      <c r="K88" s="471" t="s">
        <v>416</v>
      </c>
      <c r="L88" s="783" t="s">
        <v>416</v>
      </c>
      <c r="M88" s="784"/>
      <c r="N88" s="471" t="s">
        <v>416</v>
      </c>
      <c r="O88" s="471" t="s">
        <v>416</v>
      </c>
      <c r="P88" s="471" t="s">
        <v>416</v>
      </c>
      <c r="Q88" s="567">
        <f>SUM(Q89:Q91)</f>
        <v>0</v>
      </c>
      <c r="R88" s="567">
        <f>nerr(Q88/List01_costs_OPS)*100</f>
        <v>0</v>
      </c>
      <c r="S88" s="778" t="s">
        <v>473</v>
      </c>
      <c r="T88" s="260" t="s">
        <v>367</v>
      </c>
      <c r="U88" s="736"/>
      <c r="V88" s="771"/>
      <c r="AC88" s="734"/>
    </row>
    <row r="89" spans="1:83" ht="11.25" x14ac:dyDescent="0.15">
      <c r="A89" s="443"/>
      <c r="B89" s="491"/>
      <c r="C89" s="485"/>
      <c r="D89" s="774"/>
      <c r="E89" s="775"/>
      <c r="F89" s="733"/>
      <c r="G89" s="777"/>
      <c r="H89" s="670"/>
      <c r="I89" s="733" t="s">
        <v>476</v>
      </c>
      <c r="J89" s="780"/>
      <c r="K89" s="781"/>
      <c r="L89" s="582"/>
      <c r="M89" s="583" t="s">
        <v>26</v>
      </c>
      <c r="N89" s="568"/>
      <c r="O89" s="569"/>
      <c r="P89" s="579"/>
      <c r="Q89" s="569"/>
      <c r="R89" s="570">
        <f>nerr(costs_OPS/List01_costs_OPS)*100</f>
        <v>0</v>
      </c>
      <c r="S89" s="778"/>
      <c r="T89" s="260"/>
      <c r="U89" s="736"/>
      <c r="V89" s="771"/>
      <c r="AC89" s="734"/>
    </row>
    <row r="90" spans="1:83" ht="11.25" x14ac:dyDescent="0.15">
      <c r="A90" s="443"/>
      <c r="B90" s="491"/>
      <c r="C90" s="485"/>
      <c r="D90" s="774"/>
      <c r="E90" s="775"/>
      <c r="F90" s="733"/>
      <c r="G90" s="777"/>
      <c r="H90" s="670"/>
      <c r="I90" s="733"/>
      <c r="J90" s="780"/>
      <c r="K90" s="782"/>
      <c r="L90" s="581"/>
      <c r="M90" s="572"/>
      <c r="N90" s="573" t="s">
        <v>466</v>
      </c>
      <c r="O90" s="573"/>
      <c r="P90" s="573"/>
      <c r="Q90" s="573"/>
      <c r="R90" s="574"/>
      <c r="S90" s="778"/>
      <c r="T90" s="260"/>
      <c r="U90" s="736"/>
      <c r="V90" s="771"/>
      <c r="AC90" s="734"/>
    </row>
    <row r="91" spans="1:83" ht="11.25" x14ac:dyDescent="0.15">
      <c r="A91" s="443"/>
      <c r="B91" s="491"/>
      <c r="C91" s="485"/>
      <c r="D91" s="774"/>
      <c r="E91" s="775"/>
      <c r="F91" s="733"/>
      <c r="G91" s="777"/>
      <c r="H91" s="571"/>
      <c r="I91" s="572"/>
      <c r="J91" s="573" t="s">
        <v>467</v>
      </c>
      <c r="K91" s="573"/>
      <c r="L91" s="573"/>
      <c r="M91" s="573"/>
      <c r="N91" s="573"/>
      <c r="O91" s="573"/>
      <c r="P91" s="573"/>
      <c r="Q91" s="573"/>
      <c r="R91" s="574"/>
      <c r="S91" s="778"/>
      <c r="T91" s="260"/>
      <c r="U91" s="736"/>
      <c r="V91" s="771"/>
      <c r="AC91" s="734"/>
    </row>
    <row r="92" spans="1:83" ht="11.25" x14ac:dyDescent="0.15">
      <c r="A92" s="443"/>
      <c r="B92" s="491"/>
      <c r="C92" s="485"/>
      <c r="D92" s="773"/>
      <c r="E92" s="557"/>
      <c r="F92" s="558"/>
      <c r="G92" s="558" t="s">
        <v>465</v>
      </c>
      <c r="H92" s="559"/>
      <c r="I92" s="559"/>
      <c r="J92" s="559"/>
      <c r="K92" s="559"/>
      <c r="L92" s="559"/>
      <c r="M92" s="559"/>
      <c r="N92" s="559"/>
      <c r="O92" s="559"/>
      <c r="P92" s="559"/>
      <c r="Q92" s="559"/>
      <c r="R92" s="560"/>
      <c r="S92" s="587"/>
      <c r="T92" s="497"/>
      <c r="U92" s="736"/>
      <c r="V92" s="771"/>
      <c r="W92" s="491"/>
      <c r="X92" s="491"/>
      <c r="Y92" s="491"/>
      <c r="Z92" s="491"/>
      <c r="AA92" s="497"/>
      <c r="AB92" s="491"/>
      <c r="AC92" s="734"/>
      <c r="AD92" s="478"/>
      <c r="AE92" s="491"/>
      <c r="AF92" s="491"/>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97"/>
      <c r="BS92" s="497"/>
      <c r="BT92" s="497"/>
      <c r="BU92" s="497"/>
      <c r="BV92" s="491"/>
      <c r="BW92" s="491"/>
      <c r="BX92" s="491"/>
      <c r="BY92" s="491"/>
      <c r="BZ92" s="491"/>
      <c r="CA92" s="491"/>
      <c r="CB92" s="491"/>
      <c r="CC92" s="491"/>
      <c r="CD92" s="491"/>
      <c r="CE92" s="491"/>
    </row>
  </sheetData>
  <dataConsolidate leftLabels="1"/>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9">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9:J90 J82:J83">
      <formula1>kind_of_purchase_method</formula1>
    </dataValidation>
    <dataValidation type="decimal" allowBlank="1" showErrorMessage="1" errorTitle="Ошибка" error="Допускается ввод только неотрицательных чисел!" sqref="O82 O89 Q89 Q82">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4189706</v>
      </c>
      <c r="B2" s="50" t="s">
        <v>672</v>
      </c>
    </row>
    <row r="3" spans="1:2" x14ac:dyDescent="0.15">
      <c r="A3" s="50">
        <v>4189705</v>
      </c>
      <c r="B3" s="50" t="s">
        <v>673</v>
      </c>
    </row>
    <row r="4" spans="1:2" x14ac:dyDescent="0.15">
      <c r="A4" s="50">
        <v>4189707</v>
      </c>
      <c r="B4" s="50" t="s">
        <v>674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8"/>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779</v>
      </c>
      <c r="B1" s="126" t="s">
        <v>675</v>
      </c>
      <c r="C1" s="126" t="s">
        <v>676</v>
      </c>
      <c r="D1" s="126" t="s">
        <v>677</v>
      </c>
      <c r="E1" s="126" t="s">
        <v>678</v>
      </c>
      <c r="F1" s="126" t="s">
        <v>679</v>
      </c>
      <c r="G1" s="126" t="s">
        <v>680</v>
      </c>
      <c r="H1" s="126" t="s">
        <v>681</v>
      </c>
      <c r="I1" s="126" t="s">
        <v>682</v>
      </c>
    </row>
    <row r="2" spans="1:10" x14ac:dyDescent="0.15">
      <c r="A2" s="126">
        <v>1</v>
      </c>
      <c r="B2" s="126" t="s">
        <v>683</v>
      </c>
      <c r="C2" s="126" t="s">
        <v>189</v>
      </c>
      <c r="D2" s="126" t="s">
        <v>684</v>
      </c>
      <c r="E2" s="126" t="s">
        <v>685</v>
      </c>
      <c r="F2" s="126" t="s">
        <v>686</v>
      </c>
      <c r="G2" s="126" t="s">
        <v>687</v>
      </c>
      <c r="J2" s="126" t="s">
        <v>780</v>
      </c>
    </row>
    <row r="3" spans="1:10" x14ac:dyDescent="0.15">
      <c r="A3" s="126">
        <v>2</v>
      </c>
      <c r="B3" s="126" t="s">
        <v>683</v>
      </c>
      <c r="C3" s="126" t="s">
        <v>189</v>
      </c>
      <c r="D3" s="126" t="s">
        <v>688</v>
      </c>
      <c r="E3" s="126" t="s">
        <v>689</v>
      </c>
      <c r="F3" s="126" t="s">
        <v>690</v>
      </c>
      <c r="G3" s="126" t="s">
        <v>687</v>
      </c>
      <c r="H3" s="126" t="s">
        <v>691</v>
      </c>
      <c r="J3" s="126" t="s">
        <v>780</v>
      </c>
    </row>
    <row r="4" spans="1:10" x14ac:dyDescent="0.15">
      <c r="A4" s="126">
        <v>3</v>
      </c>
      <c r="B4" s="126" t="s">
        <v>683</v>
      </c>
      <c r="C4" s="126" t="s">
        <v>189</v>
      </c>
      <c r="D4" s="126" t="s">
        <v>692</v>
      </c>
      <c r="E4" s="126" t="s">
        <v>693</v>
      </c>
      <c r="F4" s="126" t="s">
        <v>694</v>
      </c>
      <c r="G4" s="126" t="s">
        <v>687</v>
      </c>
      <c r="J4" s="126" t="s">
        <v>780</v>
      </c>
    </row>
    <row r="5" spans="1:10" x14ac:dyDescent="0.15">
      <c r="A5" s="126">
        <v>4</v>
      </c>
      <c r="B5" s="126" t="s">
        <v>683</v>
      </c>
      <c r="C5" s="126" t="s">
        <v>189</v>
      </c>
      <c r="D5" s="126" t="s">
        <v>695</v>
      </c>
      <c r="E5" s="126" t="s">
        <v>696</v>
      </c>
      <c r="F5" s="126" t="s">
        <v>697</v>
      </c>
      <c r="G5" s="126" t="s">
        <v>698</v>
      </c>
      <c r="J5" s="126" t="s">
        <v>780</v>
      </c>
    </row>
    <row r="6" spans="1:10" x14ac:dyDescent="0.15">
      <c r="A6" s="126">
        <v>5</v>
      </c>
      <c r="B6" s="126" t="s">
        <v>683</v>
      </c>
      <c r="C6" s="126" t="s">
        <v>189</v>
      </c>
      <c r="D6" s="126" t="s">
        <v>699</v>
      </c>
      <c r="E6" s="126" t="s">
        <v>700</v>
      </c>
      <c r="F6" s="126" t="s">
        <v>701</v>
      </c>
      <c r="G6" s="126" t="s">
        <v>687</v>
      </c>
      <c r="H6" s="126" t="s">
        <v>702</v>
      </c>
      <c r="J6" s="126" t="s">
        <v>780</v>
      </c>
    </row>
    <row r="7" spans="1:10" x14ac:dyDescent="0.15">
      <c r="A7" s="126">
        <v>6</v>
      </c>
      <c r="B7" s="126" t="s">
        <v>683</v>
      </c>
      <c r="C7" s="126" t="s">
        <v>189</v>
      </c>
      <c r="D7" s="126" t="s">
        <v>703</v>
      </c>
      <c r="E7" s="126" t="s">
        <v>704</v>
      </c>
      <c r="F7" s="126" t="s">
        <v>705</v>
      </c>
      <c r="G7" s="126" t="s">
        <v>706</v>
      </c>
      <c r="J7" s="126" t="s">
        <v>780</v>
      </c>
    </row>
    <row r="8" spans="1:10" x14ac:dyDescent="0.15">
      <c r="A8" s="126">
        <v>7</v>
      </c>
      <c r="B8" s="126" t="s">
        <v>683</v>
      </c>
      <c r="C8" s="126" t="s">
        <v>189</v>
      </c>
      <c r="D8" s="126" t="s">
        <v>707</v>
      </c>
      <c r="E8" s="126" t="s">
        <v>708</v>
      </c>
      <c r="F8" s="126" t="s">
        <v>709</v>
      </c>
      <c r="G8" s="126" t="s">
        <v>710</v>
      </c>
      <c r="J8" s="126" t="s">
        <v>780</v>
      </c>
    </row>
    <row r="9" spans="1:10" x14ac:dyDescent="0.15">
      <c r="A9" s="126">
        <v>8</v>
      </c>
      <c r="B9" s="126" t="s">
        <v>683</v>
      </c>
      <c r="C9" s="126" t="s">
        <v>189</v>
      </c>
      <c r="D9" s="126" t="s">
        <v>711</v>
      </c>
      <c r="E9" s="126" t="s">
        <v>712</v>
      </c>
      <c r="F9" s="126" t="s">
        <v>713</v>
      </c>
      <c r="G9" s="126" t="s">
        <v>714</v>
      </c>
      <c r="J9" s="126" t="s">
        <v>780</v>
      </c>
    </row>
    <row r="10" spans="1:10" x14ac:dyDescent="0.15">
      <c r="A10" s="126">
        <v>9</v>
      </c>
      <c r="B10" s="126" t="s">
        <v>683</v>
      </c>
      <c r="C10" s="126" t="s">
        <v>189</v>
      </c>
      <c r="D10" s="126" t="s">
        <v>715</v>
      </c>
      <c r="E10" s="126" t="s">
        <v>716</v>
      </c>
      <c r="F10" s="126" t="s">
        <v>717</v>
      </c>
      <c r="G10" s="126" t="s">
        <v>698</v>
      </c>
      <c r="J10" s="126" t="s">
        <v>780</v>
      </c>
    </row>
    <row r="11" spans="1:10" x14ac:dyDescent="0.15">
      <c r="A11" s="126">
        <v>10</v>
      </c>
      <c r="B11" s="126" t="s">
        <v>683</v>
      </c>
      <c r="C11" s="126" t="s">
        <v>189</v>
      </c>
      <c r="D11" s="126" t="s">
        <v>718</v>
      </c>
      <c r="E11" s="126" t="s">
        <v>719</v>
      </c>
      <c r="F11" s="126" t="s">
        <v>720</v>
      </c>
      <c r="G11" s="126" t="s">
        <v>710</v>
      </c>
      <c r="J11" s="126" t="s">
        <v>780</v>
      </c>
    </row>
    <row r="12" spans="1:10" x14ac:dyDescent="0.15">
      <c r="A12" s="126">
        <v>11</v>
      </c>
      <c r="B12" s="126" t="s">
        <v>683</v>
      </c>
      <c r="C12" s="126" t="s">
        <v>189</v>
      </c>
      <c r="D12" s="126" t="s">
        <v>721</v>
      </c>
      <c r="E12" s="126" t="s">
        <v>722</v>
      </c>
      <c r="F12" s="126" t="s">
        <v>723</v>
      </c>
      <c r="G12" s="126" t="s">
        <v>724</v>
      </c>
      <c r="J12" s="126" t="s">
        <v>780</v>
      </c>
    </row>
    <row r="13" spans="1:10" x14ac:dyDescent="0.15">
      <c r="A13" s="126">
        <v>12</v>
      </c>
      <c r="B13" s="126" t="s">
        <v>683</v>
      </c>
      <c r="C13" s="126" t="s">
        <v>189</v>
      </c>
      <c r="D13" s="126" t="s">
        <v>725</v>
      </c>
      <c r="E13" s="126" t="s">
        <v>726</v>
      </c>
      <c r="F13" s="126" t="s">
        <v>727</v>
      </c>
      <c r="G13" s="126" t="s">
        <v>724</v>
      </c>
      <c r="J13" s="126" t="s">
        <v>780</v>
      </c>
    </row>
    <row r="14" spans="1:10" x14ac:dyDescent="0.15">
      <c r="A14" s="126">
        <v>13</v>
      </c>
      <c r="B14" s="126" t="s">
        <v>683</v>
      </c>
      <c r="C14" s="126" t="s">
        <v>189</v>
      </c>
      <c r="D14" s="126" t="s">
        <v>728</v>
      </c>
      <c r="E14" s="126" t="s">
        <v>729</v>
      </c>
      <c r="F14" s="126" t="s">
        <v>730</v>
      </c>
      <c r="G14" s="126" t="s">
        <v>710</v>
      </c>
      <c r="J14" s="126" t="s">
        <v>780</v>
      </c>
    </row>
    <row r="15" spans="1:10" x14ac:dyDescent="0.15">
      <c r="A15" s="126">
        <v>14</v>
      </c>
      <c r="B15" s="126" t="s">
        <v>683</v>
      </c>
      <c r="C15" s="126" t="s">
        <v>189</v>
      </c>
      <c r="D15" s="126" t="s">
        <v>731</v>
      </c>
      <c r="E15" s="126" t="s">
        <v>732</v>
      </c>
      <c r="F15" s="126" t="s">
        <v>733</v>
      </c>
      <c r="G15" s="126" t="s">
        <v>714</v>
      </c>
      <c r="J15" s="126" t="s">
        <v>780</v>
      </c>
    </row>
    <row r="16" spans="1:10" x14ac:dyDescent="0.15">
      <c r="A16" s="126">
        <v>15</v>
      </c>
      <c r="B16" s="126" t="s">
        <v>683</v>
      </c>
      <c r="C16" s="126" t="s">
        <v>189</v>
      </c>
      <c r="D16" s="126" t="s">
        <v>734</v>
      </c>
      <c r="E16" s="126" t="s">
        <v>735</v>
      </c>
      <c r="F16" s="126" t="s">
        <v>736</v>
      </c>
      <c r="G16" s="126" t="s">
        <v>710</v>
      </c>
      <c r="J16" s="126" t="s">
        <v>780</v>
      </c>
    </row>
    <row r="17" spans="1:10" x14ac:dyDescent="0.15">
      <c r="A17" s="126">
        <v>16</v>
      </c>
      <c r="B17" s="126" t="s">
        <v>683</v>
      </c>
      <c r="C17" s="126" t="s">
        <v>189</v>
      </c>
      <c r="D17" s="126" t="s">
        <v>737</v>
      </c>
      <c r="E17" s="126" t="s">
        <v>738</v>
      </c>
      <c r="F17" s="126" t="s">
        <v>739</v>
      </c>
      <c r="G17" s="126" t="s">
        <v>710</v>
      </c>
      <c r="H17" s="126" t="s">
        <v>740</v>
      </c>
      <c r="J17" s="126" t="s">
        <v>780</v>
      </c>
    </row>
    <row r="18" spans="1:10" x14ac:dyDescent="0.15">
      <c r="A18" s="126">
        <v>17</v>
      </c>
      <c r="B18" s="126" t="s">
        <v>683</v>
      </c>
      <c r="C18" s="126" t="s">
        <v>189</v>
      </c>
      <c r="D18" s="126" t="s">
        <v>741</v>
      </c>
      <c r="E18" s="126" t="s">
        <v>742</v>
      </c>
      <c r="F18" s="126" t="s">
        <v>743</v>
      </c>
      <c r="G18" s="126" t="s">
        <v>724</v>
      </c>
      <c r="J18" s="126" t="s">
        <v>780</v>
      </c>
    </row>
    <row r="19" spans="1:10" x14ac:dyDescent="0.15">
      <c r="A19" s="126">
        <v>18</v>
      </c>
      <c r="B19" s="126" t="s">
        <v>683</v>
      </c>
      <c r="C19" s="126" t="s">
        <v>189</v>
      </c>
      <c r="D19" s="126" t="s">
        <v>744</v>
      </c>
      <c r="E19" s="126" t="s">
        <v>745</v>
      </c>
      <c r="F19" s="126" t="s">
        <v>746</v>
      </c>
      <c r="G19" s="126" t="s">
        <v>687</v>
      </c>
      <c r="J19" s="126" t="s">
        <v>780</v>
      </c>
    </row>
    <row r="20" spans="1:10" x14ac:dyDescent="0.15">
      <c r="A20" s="126">
        <v>19</v>
      </c>
      <c r="B20" s="126" t="s">
        <v>683</v>
      </c>
      <c r="C20" s="126" t="s">
        <v>189</v>
      </c>
      <c r="D20" s="126" t="s">
        <v>747</v>
      </c>
      <c r="E20" s="126" t="s">
        <v>748</v>
      </c>
      <c r="F20" s="126" t="s">
        <v>749</v>
      </c>
      <c r="G20" s="126" t="s">
        <v>687</v>
      </c>
      <c r="J20" s="126" t="s">
        <v>780</v>
      </c>
    </row>
    <row r="21" spans="1:10" x14ac:dyDescent="0.15">
      <c r="A21" s="126">
        <v>20</v>
      </c>
      <c r="B21" s="126" t="s">
        <v>683</v>
      </c>
      <c r="C21" s="126" t="s">
        <v>189</v>
      </c>
      <c r="D21" s="126" t="s">
        <v>750</v>
      </c>
      <c r="E21" s="126" t="s">
        <v>751</v>
      </c>
      <c r="F21" s="126" t="s">
        <v>752</v>
      </c>
      <c r="G21" s="126" t="s">
        <v>706</v>
      </c>
      <c r="J21" s="126" t="s">
        <v>780</v>
      </c>
    </row>
    <row r="22" spans="1:10" x14ac:dyDescent="0.15">
      <c r="A22" s="126">
        <v>21</v>
      </c>
      <c r="B22" s="126" t="s">
        <v>683</v>
      </c>
      <c r="C22" s="126" t="s">
        <v>189</v>
      </c>
      <c r="D22" s="126" t="s">
        <v>753</v>
      </c>
      <c r="E22" s="126" t="s">
        <v>754</v>
      </c>
      <c r="F22" s="126" t="s">
        <v>755</v>
      </c>
      <c r="G22" s="126" t="s">
        <v>710</v>
      </c>
      <c r="J22" s="126" t="s">
        <v>780</v>
      </c>
    </row>
    <row r="23" spans="1:10" x14ac:dyDescent="0.15">
      <c r="A23" s="126">
        <v>22</v>
      </c>
      <c r="B23" s="126" t="s">
        <v>683</v>
      </c>
      <c r="C23" s="126" t="s">
        <v>189</v>
      </c>
      <c r="D23" s="126" t="s">
        <v>756</v>
      </c>
      <c r="E23" s="126" t="s">
        <v>757</v>
      </c>
      <c r="F23" s="126" t="s">
        <v>758</v>
      </c>
      <c r="G23" s="126" t="s">
        <v>759</v>
      </c>
      <c r="H23" s="126" t="s">
        <v>760</v>
      </c>
      <c r="J23" s="126" t="s">
        <v>780</v>
      </c>
    </row>
    <row r="24" spans="1:10" x14ac:dyDescent="0.15">
      <c r="A24" s="126">
        <v>23</v>
      </c>
      <c r="B24" s="126" t="s">
        <v>683</v>
      </c>
      <c r="C24" s="126" t="s">
        <v>189</v>
      </c>
      <c r="D24" s="126" t="s">
        <v>761</v>
      </c>
      <c r="E24" s="126" t="s">
        <v>762</v>
      </c>
      <c r="F24" s="126" t="s">
        <v>763</v>
      </c>
      <c r="G24" s="126" t="s">
        <v>764</v>
      </c>
      <c r="J24" s="126" t="s">
        <v>780</v>
      </c>
    </row>
    <row r="25" spans="1:10" x14ac:dyDescent="0.15">
      <c r="A25" s="126">
        <v>24</v>
      </c>
      <c r="B25" s="126" t="s">
        <v>683</v>
      </c>
      <c r="C25" s="126" t="s">
        <v>189</v>
      </c>
      <c r="D25" s="126" t="s">
        <v>765</v>
      </c>
      <c r="E25" s="126" t="s">
        <v>766</v>
      </c>
      <c r="F25" s="126" t="s">
        <v>767</v>
      </c>
      <c r="G25" s="126" t="s">
        <v>724</v>
      </c>
      <c r="J25" s="126" t="s">
        <v>780</v>
      </c>
    </row>
    <row r="26" spans="1:10" x14ac:dyDescent="0.15">
      <c r="A26" s="126">
        <v>25</v>
      </c>
      <c r="B26" s="126" t="s">
        <v>683</v>
      </c>
      <c r="C26" s="126" t="s">
        <v>189</v>
      </c>
      <c r="D26" s="126" t="s">
        <v>768</v>
      </c>
      <c r="E26" s="126" t="s">
        <v>769</v>
      </c>
      <c r="F26" s="126" t="s">
        <v>770</v>
      </c>
      <c r="G26" s="126" t="s">
        <v>771</v>
      </c>
      <c r="J26" s="126" t="s">
        <v>780</v>
      </c>
    </row>
    <row r="27" spans="1:10" x14ac:dyDescent="0.15">
      <c r="A27" s="126">
        <v>26</v>
      </c>
      <c r="B27" s="126" t="s">
        <v>683</v>
      </c>
      <c r="C27" s="126" t="s">
        <v>189</v>
      </c>
      <c r="D27" s="126" t="s">
        <v>772</v>
      </c>
      <c r="E27" s="126" t="s">
        <v>773</v>
      </c>
      <c r="F27" s="126" t="s">
        <v>774</v>
      </c>
      <c r="G27" s="126" t="s">
        <v>775</v>
      </c>
      <c r="J27" s="126" t="s">
        <v>780</v>
      </c>
    </row>
    <row r="28" spans="1:10" x14ac:dyDescent="0.15">
      <c r="A28" s="126">
        <v>27</v>
      </c>
      <c r="B28" s="126" t="s">
        <v>683</v>
      </c>
      <c r="C28" s="126" t="s">
        <v>189</v>
      </c>
      <c r="D28" s="126" t="s">
        <v>776</v>
      </c>
      <c r="E28" s="126" t="s">
        <v>777</v>
      </c>
      <c r="F28" s="126" t="s">
        <v>774</v>
      </c>
      <c r="G28" s="126" t="s">
        <v>778</v>
      </c>
      <c r="J28" s="126" t="s">
        <v>780</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1"/>
  <sheetViews>
    <sheetView showGridLines="0" zoomScaleNormal="100" workbookViewId="0"/>
  </sheetViews>
  <sheetFormatPr defaultColWidth="9.140625" defaultRowHeight="11.25" x14ac:dyDescent="0.15"/>
  <cols>
    <col min="1" max="16384" width="9.140625" style="71"/>
  </cols>
  <sheetData>
    <row r="1" spans="1:4" x14ac:dyDescent="0.15">
      <c r="A1" s="71" t="s">
        <v>779</v>
      </c>
      <c r="B1" s="71" t="s">
        <v>147</v>
      </c>
      <c r="C1" s="71" t="s">
        <v>148</v>
      </c>
      <c r="D1" s="71" t="s">
        <v>1379</v>
      </c>
    </row>
    <row r="2" spans="1:4" x14ac:dyDescent="0.15">
      <c r="A2" s="71">
        <v>1</v>
      </c>
      <c r="B2" s="71" t="s">
        <v>789</v>
      </c>
      <c r="C2" s="71" t="s">
        <v>789</v>
      </c>
      <c r="D2" s="71" t="s">
        <v>790</v>
      </c>
    </row>
    <row r="3" spans="1:4" x14ac:dyDescent="0.15">
      <c r="A3" s="71">
        <v>2</v>
      </c>
      <c r="B3" s="71" t="s">
        <v>789</v>
      </c>
      <c r="C3" s="71" t="s">
        <v>791</v>
      </c>
      <c r="D3" s="71" t="s">
        <v>792</v>
      </c>
    </row>
    <row r="4" spans="1:4" x14ac:dyDescent="0.15">
      <c r="A4" s="71">
        <v>3</v>
      </c>
      <c r="B4" s="71" t="s">
        <v>789</v>
      </c>
      <c r="C4" s="71" t="s">
        <v>793</v>
      </c>
      <c r="D4" s="71" t="s">
        <v>794</v>
      </c>
    </row>
    <row r="5" spans="1:4" x14ac:dyDescent="0.15">
      <c r="A5" s="71">
        <v>4</v>
      </c>
      <c r="B5" s="71" t="s">
        <v>789</v>
      </c>
      <c r="C5" s="71" t="s">
        <v>795</v>
      </c>
      <c r="D5" s="71" t="s">
        <v>796</v>
      </c>
    </row>
    <row r="6" spans="1:4" x14ac:dyDescent="0.15">
      <c r="A6" s="71">
        <v>5</v>
      </c>
      <c r="B6" s="71" t="s">
        <v>789</v>
      </c>
      <c r="C6" s="71" t="s">
        <v>797</v>
      </c>
      <c r="D6" s="71" t="s">
        <v>798</v>
      </c>
    </row>
    <row r="7" spans="1:4" x14ac:dyDescent="0.15">
      <c r="A7" s="71">
        <v>6</v>
      </c>
      <c r="B7" s="71" t="s">
        <v>789</v>
      </c>
      <c r="C7" s="71" t="s">
        <v>799</v>
      </c>
      <c r="D7" s="71" t="s">
        <v>800</v>
      </c>
    </row>
    <row r="8" spans="1:4" x14ac:dyDescent="0.15">
      <c r="A8" s="71">
        <v>7</v>
      </c>
      <c r="B8" s="71" t="s">
        <v>789</v>
      </c>
      <c r="C8" s="71" t="s">
        <v>801</v>
      </c>
      <c r="D8" s="71" t="s">
        <v>802</v>
      </c>
    </row>
    <row r="9" spans="1:4" x14ac:dyDescent="0.15">
      <c r="A9" s="71">
        <v>8</v>
      </c>
      <c r="B9" s="71" t="s">
        <v>789</v>
      </c>
      <c r="C9" s="71" t="s">
        <v>803</v>
      </c>
      <c r="D9" s="71" t="s">
        <v>804</v>
      </c>
    </row>
    <row r="10" spans="1:4" x14ac:dyDescent="0.15">
      <c r="A10" s="71">
        <v>9</v>
      </c>
      <c r="B10" s="71" t="s">
        <v>789</v>
      </c>
      <c r="C10" s="71" t="s">
        <v>805</v>
      </c>
      <c r="D10" s="71" t="s">
        <v>806</v>
      </c>
    </row>
    <row r="11" spans="1:4" x14ac:dyDescent="0.15">
      <c r="A11" s="71">
        <v>10</v>
      </c>
      <c r="B11" s="71" t="s">
        <v>789</v>
      </c>
      <c r="C11" s="71" t="s">
        <v>807</v>
      </c>
      <c r="D11" s="71" t="s">
        <v>808</v>
      </c>
    </row>
    <row r="12" spans="1:4" x14ac:dyDescent="0.15">
      <c r="A12" s="71">
        <v>11</v>
      </c>
      <c r="B12" s="71" t="s">
        <v>789</v>
      </c>
      <c r="C12" s="71" t="s">
        <v>809</v>
      </c>
      <c r="D12" s="71" t="s">
        <v>810</v>
      </c>
    </row>
    <row r="13" spans="1:4" x14ac:dyDescent="0.15">
      <c r="A13" s="71">
        <v>12</v>
      </c>
      <c r="B13" s="71" t="s">
        <v>789</v>
      </c>
      <c r="C13" s="71" t="s">
        <v>811</v>
      </c>
      <c r="D13" s="71" t="s">
        <v>812</v>
      </c>
    </row>
    <row r="14" spans="1:4" x14ac:dyDescent="0.15">
      <c r="A14" s="71">
        <v>13</v>
      </c>
      <c r="B14" s="71" t="s">
        <v>813</v>
      </c>
      <c r="C14" s="71" t="s">
        <v>813</v>
      </c>
      <c r="D14" s="71" t="s">
        <v>814</v>
      </c>
    </row>
    <row r="15" spans="1:4" x14ac:dyDescent="0.15">
      <c r="A15" s="71">
        <v>14</v>
      </c>
      <c r="B15" s="71" t="s">
        <v>813</v>
      </c>
      <c r="C15" s="71" t="s">
        <v>815</v>
      </c>
      <c r="D15" s="71" t="s">
        <v>816</v>
      </c>
    </row>
    <row r="16" spans="1:4" x14ac:dyDescent="0.15">
      <c r="A16" s="71">
        <v>15</v>
      </c>
      <c r="B16" s="71" t="s">
        <v>813</v>
      </c>
      <c r="C16" s="71" t="s">
        <v>817</v>
      </c>
      <c r="D16" s="71" t="s">
        <v>818</v>
      </c>
    </row>
    <row r="17" spans="1:4" x14ac:dyDescent="0.15">
      <c r="A17" s="71">
        <v>16</v>
      </c>
      <c r="B17" s="71" t="s">
        <v>813</v>
      </c>
      <c r="C17" s="71" t="s">
        <v>819</v>
      </c>
      <c r="D17" s="71" t="s">
        <v>820</v>
      </c>
    </row>
    <row r="18" spans="1:4" x14ac:dyDescent="0.15">
      <c r="A18" s="71">
        <v>17</v>
      </c>
      <c r="B18" s="71" t="s">
        <v>813</v>
      </c>
      <c r="C18" s="71" t="s">
        <v>821</v>
      </c>
      <c r="D18" s="71" t="s">
        <v>822</v>
      </c>
    </row>
    <row r="19" spans="1:4" x14ac:dyDescent="0.15">
      <c r="A19" s="71">
        <v>18</v>
      </c>
      <c r="B19" s="71" t="s">
        <v>813</v>
      </c>
      <c r="C19" s="71" t="s">
        <v>823</v>
      </c>
      <c r="D19" s="71" t="s">
        <v>824</v>
      </c>
    </row>
    <row r="20" spans="1:4" x14ac:dyDescent="0.15">
      <c r="A20" s="71">
        <v>19</v>
      </c>
      <c r="B20" s="71" t="s">
        <v>813</v>
      </c>
      <c r="C20" s="71" t="s">
        <v>825</v>
      </c>
      <c r="D20" s="71" t="s">
        <v>826</v>
      </c>
    </row>
    <row r="21" spans="1:4" x14ac:dyDescent="0.15">
      <c r="A21" s="71">
        <v>20</v>
      </c>
      <c r="B21" s="71" t="s">
        <v>813</v>
      </c>
      <c r="C21" s="71" t="s">
        <v>827</v>
      </c>
      <c r="D21" s="71" t="s">
        <v>828</v>
      </c>
    </row>
    <row r="22" spans="1:4" x14ac:dyDescent="0.15">
      <c r="A22" s="71">
        <v>21</v>
      </c>
      <c r="B22" s="71" t="s">
        <v>813</v>
      </c>
      <c r="C22" s="71" t="s">
        <v>829</v>
      </c>
      <c r="D22" s="71" t="s">
        <v>830</v>
      </c>
    </row>
    <row r="23" spans="1:4" x14ac:dyDescent="0.15">
      <c r="A23" s="71">
        <v>22</v>
      </c>
      <c r="B23" s="71" t="s">
        <v>813</v>
      </c>
      <c r="C23" s="71" t="s">
        <v>831</v>
      </c>
      <c r="D23" s="71" t="s">
        <v>832</v>
      </c>
    </row>
    <row r="24" spans="1:4" x14ac:dyDescent="0.15">
      <c r="A24" s="71">
        <v>23</v>
      </c>
      <c r="B24" s="71" t="s">
        <v>833</v>
      </c>
      <c r="C24" s="71" t="s">
        <v>833</v>
      </c>
      <c r="D24" s="71" t="s">
        <v>834</v>
      </c>
    </row>
    <row r="25" spans="1:4" x14ac:dyDescent="0.15">
      <c r="A25" s="71">
        <v>24</v>
      </c>
      <c r="B25" s="71" t="s">
        <v>833</v>
      </c>
      <c r="C25" s="71" t="s">
        <v>835</v>
      </c>
      <c r="D25" s="71" t="s">
        <v>836</v>
      </c>
    </row>
    <row r="26" spans="1:4" x14ac:dyDescent="0.15">
      <c r="A26" s="71">
        <v>25</v>
      </c>
      <c r="B26" s="71" t="s">
        <v>833</v>
      </c>
      <c r="C26" s="71" t="s">
        <v>837</v>
      </c>
      <c r="D26" s="71" t="s">
        <v>838</v>
      </c>
    </row>
    <row r="27" spans="1:4" x14ac:dyDescent="0.15">
      <c r="A27" s="71">
        <v>26</v>
      </c>
      <c r="B27" s="71" t="s">
        <v>833</v>
      </c>
      <c r="C27" s="71" t="s">
        <v>839</v>
      </c>
      <c r="D27" s="71" t="s">
        <v>840</v>
      </c>
    </row>
    <row r="28" spans="1:4" x14ac:dyDescent="0.15">
      <c r="A28" s="71">
        <v>27</v>
      </c>
      <c r="B28" s="71" t="s">
        <v>833</v>
      </c>
      <c r="C28" s="71" t="s">
        <v>841</v>
      </c>
      <c r="D28" s="71" t="s">
        <v>842</v>
      </c>
    </row>
    <row r="29" spans="1:4" x14ac:dyDescent="0.15">
      <c r="A29" s="71">
        <v>28</v>
      </c>
      <c r="B29" s="71" t="s">
        <v>833</v>
      </c>
      <c r="C29" s="71" t="s">
        <v>843</v>
      </c>
      <c r="D29" s="71" t="s">
        <v>844</v>
      </c>
    </row>
    <row r="30" spans="1:4" x14ac:dyDescent="0.15">
      <c r="A30" s="71">
        <v>29</v>
      </c>
      <c r="B30" s="71" t="s">
        <v>833</v>
      </c>
      <c r="C30" s="71" t="s">
        <v>845</v>
      </c>
      <c r="D30" s="71" t="s">
        <v>846</v>
      </c>
    </row>
    <row r="31" spans="1:4" x14ac:dyDescent="0.15">
      <c r="A31" s="71">
        <v>30</v>
      </c>
      <c r="B31" s="71" t="s">
        <v>833</v>
      </c>
      <c r="C31" s="71" t="s">
        <v>847</v>
      </c>
      <c r="D31" s="71" t="s">
        <v>848</v>
      </c>
    </row>
    <row r="32" spans="1:4" x14ac:dyDescent="0.15">
      <c r="A32" s="71">
        <v>31</v>
      </c>
      <c r="B32" s="71" t="s">
        <v>833</v>
      </c>
      <c r="C32" s="71" t="s">
        <v>849</v>
      </c>
      <c r="D32" s="71" t="s">
        <v>850</v>
      </c>
    </row>
    <row r="33" spans="1:4" x14ac:dyDescent="0.15">
      <c r="A33" s="71">
        <v>32</v>
      </c>
      <c r="B33" s="71" t="s">
        <v>833</v>
      </c>
      <c r="C33" s="71" t="s">
        <v>851</v>
      </c>
      <c r="D33" s="71" t="s">
        <v>852</v>
      </c>
    </row>
    <row r="34" spans="1:4" x14ac:dyDescent="0.15">
      <c r="A34" s="71">
        <v>33</v>
      </c>
      <c r="B34" s="71" t="s">
        <v>833</v>
      </c>
      <c r="C34" s="71" t="s">
        <v>853</v>
      </c>
      <c r="D34" s="71" t="s">
        <v>854</v>
      </c>
    </row>
    <row r="35" spans="1:4" x14ac:dyDescent="0.15">
      <c r="A35" s="71">
        <v>34</v>
      </c>
      <c r="B35" s="71" t="s">
        <v>833</v>
      </c>
      <c r="C35" s="71" t="s">
        <v>855</v>
      </c>
      <c r="D35" s="71" t="s">
        <v>856</v>
      </c>
    </row>
    <row r="36" spans="1:4" x14ac:dyDescent="0.15">
      <c r="A36" s="71">
        <v>35</v>
      </c>
      <c r="B36" s="71" t="s">
        <v>857</v>
      </c>
      <c r="C36" s="71" t="s">
        <v>857</v>
      </c>
      <c r="D36" s="71" t="s">
        <v>858</v>
      </c>
    </row>
    <row r="37" spans="1:4" x14ac:dyDescent="0.15">
      <c r="A37" s="71">
        <v>36</v>
      </c>
      <c r="B37" s="71" t="s">
        <v>857</v>
      </c>
      <c r="C37" s="71" t="s">
        <v>859</v>
      </c>
      <c r="D37" s="71" t="s">
        <v>860</v>
      </c>
    </row>
    <row r="38" spans="1:4" x14ac:dyDescent="0.15">
      <c r="A38" s="71">
        <v>37</v>
      </c>
      <c r="B38" s="71" t="s">
        <v>857</v>
      </c>
      <c r="C38" s="71" t="s">
        <v>861</v>
      </c>
      <c r="D38" s="71" t="s">
        <v>862</v>
      </c>
    </row>
    <row r="39" spans="1:4" x14ac:dyDescent="0.15">
      <c r="A39" s="71">
        <v>38</v>
      </c>
      <c r="B39" s="71" t="s">
        <v>857</v>
      </c>
      <c r="C39" s="71" t="s">
        <v>863</v>
      </c>
      <c r="D39" s="71" t="s">
        <v>864</v>
      </c>
    </row>
    <row r="40" spans="1:4" x14ac:dyDescent="0.15">
      <c r="A40" s="71">
        <v>39</v>
      </c>
      <c r="B40" s="71" t="s">
        <v>857</v>
      </c>
      <c r="C40" s="71" t="s">
        <v>865</v>
      </c>
      <c r="D40" s="71" t="s">
        <v>866</v>
      </c>
    </row>
    <row r="41" spans="1:4" x14ac:dyDescent="0.15">
      <c r="A41" s="71">
        <v>40</v>
      </c>
      <c r="B41" s="71" t="s">
        <v>857</v>
      </c>
      <c r="C41" s="71" t="s">
        <v>867</v>
      </c>
      <c r="D41" s="71" t="s">
        <v>868</v>
      </c>
    </row>
    <row r="42" spans="1:4" x14ac:dyDescent="0.15">
      <c r="A42" s="71">
        <v>41</v>
      </c>
      <c r="B42" s="71" t="s">
        <v>857</v>
      </c>
      <c r="C42" s="71" t="s">
        <v>869</v>
      </c>
      <c r="D42" s="71" t="s">
        <v>870</v>
      </c>
    </row>
    <row r="43" spans="1:4" x14ac:dyDescent="0.15">
      <c r="A43" s="71">
        <v>42</v>
      </c>
      <c r="B43" s="71" t="s">
        <v>857</v>
      </c>
      <c r="C43" s="71" t="s">
        <v>871</v>
      </c>
      <c r="D43" s="71" t="s">
        <v>872</v>
      </c>
    </row>
    <row r="44" spans="1:4" x14ac:dyDescent="0.15">
      <c r="A44" s="71">
        <v>43</v>
      </c>
      <c r="B44" s="71" t="s">
        <v>857</v>
      </c>
      <c r="C44" s="71" t="s">
        <v>873</v>
      </c>
      <c r="D44" s="71" t="s">
        <v>874</v>
      </c>
    </row>
    <row r="45" spans="1:4" x14ac:dyDescent="0.15">
      <c r="A45" s="71">
        <v>44</v>
      </c>
      <c r="B45" s="71" t="s">
        <v>857</v>
      </c>
      <c r="C45" s="71" t="s">
        <v>875</v>
      </c>
      <c r="D45" s="71" t="s">
        <v>876</v>
      </c>
    </row>
    <row r="46" spans="1:4" x14ac:dyDescent="0.15">
      <c r="A46" s="71">
        <v>45</v>
      </c>
      <c r="B46" s="71" t="s">
        <v>877</v>
      </c>
      <c r="C46" s="71" t="s">
        <v>879</v>
      </c>
      <c r="D46" s="71" t="s">
        <v>880</v>
      </c>
    </row>
    <row r="47" spans="1:4" x14ac:dyDescent="0.15">
      <c r="A47" s="71">
        <v>46</v>
      </c>
      <c r="B47" s="71" t="s">
        <v>877</v>
      </c>
      <c r="C47" s="71" t="s">
        <v>881</v>
      </c>
      <c r="D47" s="71" t="s">
        <v>882</v>
      </c>
    </row>
    <row r="48" spans="1:4" x14ac:dyDescent="0.15">
      <c r="A48" s="71">
        <v>47</v>
      </c>
      <c r="B48" s="71" t="s">
        <v>877</v>
      </c>
      <c r="C48" s="71" t="s">
        <v>877</v>
      </c>
      <c r="D48" s="71" t="s">
        <v>878</v>
      </c>
    </row>
    <row r="49" spans="1:4" x14ac:dyDescent="0.15">
      <c r="A49" s="71">
        <v>48</v>
      </c>
      <c r="B49" s="71" t="s">
        <v>877</v>
      </c>
      <c r="C49" s="71" t="s">
        <v>883</v>
      </c>
      <c r="D49" s="71" t="s">
        <v>884</v>
      </c>
    </row>
    <row r="50" spans="1:4" x14ac:dyDescent="0.15">
      <c r="A50" s="71">
        <v>49</v>
      </c>
      <c r="B50" s="71" t="s">
        <v>877</v>
      </c>
      <c r="C50" s="71" t="s">
        <v>885</v>
      </c>
      <c r="D50" s="71" t="s">
        <v>886</v>
      </c>
    </row>
    <row r="51" spans="1:4" x14ac:dyDescent="0.15">
      <c r="A51" s="71">
        <v>50</v>
      </c>
      <c r="B51" s="71" t="s">
        <v>877</v>
      </c>
      <c r="C51" s="71" t="s">
        <v>887</v>
      </c>
      <c r="D51" s="71" t="s">
        <v>888</v>
      </c>
    </row>
    <row r="52" spans="1:4" x14ac:dyDescent="0.15">
      <c r="A52" s="71">
        <v>51</v>
      </c>
      <c r="B52" s="71" t="s">
        <v>877</v>
      </c>
      <c r="C52" s="71" t="s">
        <v>889</v>
      </c>
      <c r="D52" s="71" t="s">
        <v>890</v>
      </c>
    </row>
    <row r="53" spans="1:4" x14ac:dyDescent="0.15">
      <c r="A53" s="71">
        <v>52</v>
      </c>
      <c r="B53" s="71" t="s">
        <v>877</v>
      </c>
      <c r="C53" s="71" t="s">
        <v>891</v>
      </c>
      <c r="D53" s="71" t="s">
        <v>892</v>
      </c>
    </row>
    <row r="54" spans="1:4" x14ac:dyDescent="0.15">
      <c r="A54" s="71">
        <v>53</v>
      </c>
      <c r="B54" s="71" t="s">
        <v>877</v>
      </c>
      <c r="C54" s="71" t="s">
        <v>893</v>
      </c>
      <c r="D54" s="71" t="s">
        <v>894</v>
      </c>
    </row>
    <row r="55" spans="1:4" x14ac:dyDescent="0.15">
      <c r="A55" s="71">
        <v>54</v>
      </c>
      <c r="B55" s="71" t="s">
        <v>877</v>
      </c>
      <c r="C55" s="71" t="s">
        <v>895</v>
      </c>
      <c r="D55" s="71" t="s">
        <v>896</v>
      </c>
    </row>
    <row r="56" spans="1:4" x14ac:dyDescent="0.15">
      <c r="A56" s="71">
        <v>55</v>
      </c>
      <c r="B56" s="71" t="s">
        <v>877</v>
      </c>
      <c r="C56" s="71" t="s">
        <v>897</v>
      </c>
      <c r="D56" s="71" t="s">
        <v>898</v>
      </c>
    </row>
    <row r="57" spans="1:4" x14ac:dyDescent="0.15">
      <c r="A57" s="71">
        <v>56</v>
      </c>
      <c r="B57" s="71" t="s">
        <v>877</v>
      </c>
      <c r="C57" s="71" t="s">
        <v>899</v>
      </c>
      <c r="D57" s="71" t="s">
        <v>900</v>
      </c>
    </row>
    <row r="58" spans="1:4" x14ac:dyDescent="0.15">
      <c r="A58" s="71">
        <v>57</v>
      </c>
      <c r="B58" s="71" t="s">
        <v>877</v>
      </c>
      <c r="C58" s="71" t="s">
        <v>901</v>
      </c>
      <c r="D58" s="71" t="s">
        <v>902</v>
      </c>
    </row>
    <row r="59" spans="1:4" x14ac:dyDescent="0.15">
      <c r="A59" s="71">
        <v>58</v>
      </c>
      <c r="B59" s="71" t="s">
        <v>877</v>
      </c>
      <c r="C59" s="71" t="s">
        <v>903</v>
      </c>
      <c r="D59" s="71" t="s">
        <v>904</v>
      </c>
    </row>
    <row r="60" spans="1:4" x14ac:dyDescent="0.15">
      <c r="A60" s="71">
        <v>59</v>
      </c>
      <c r="B60" s="71" t="s">
        <v>877</v>
      </c>
      <c r="C60" s="71" t="s">
        <v>905</v>
      </c>
      <c r="D60" s="71" t="s">
        <v>906</v>
      </c>
    </row>
    <row r="61" spans="1:4" x14ac:dyDescent="0.15">
      <c r="A61" s="71">
        <v>60</v>
      </c>
      <c r="B61" s="71" t="s">
        <v>877</v>
      </c>
      <c r="C61" s="71" t="s">
        <v>907</v>
      </c>
      <c r="D61" s="71" t="s">
        <v>908</v>
      </c>
    </row>
    <row r="62" spans="1:4" x14ac:dyDescent="0.15">
      <c r="A62" s="71">
        <v>61</v>
      </c>
      <c r="B62" s="71" t="s">
        <v>877</v>
      </c>
      <c r="C62" s="71" t="s">
        <v>909</v>
      </c>
      <c r="D62" s="71" t="s">
        <v>910</v>
      </c>
    </row>
    <row r="63" spans="1:4" x14ac:dyDescent="0.15">
      <c r="A63" s="71">
        <v>62</v>
      </c>
      <c r="B63" s="71" t="s">
        <v>877</v>
      </c>
      <c r="C63" s="71" t="s">
        <v>911</v>
      </c>
      <c r="D63" s="71" t="s">
        <v>912</v>
      </c>
    </row>
    <row r="64" spans="1:4" x14ac:dyDescent="0.15">
      <c r="A64" s="71">
        <v>63</v>
      </c>
      <c r="B64" s="71" t="s">
        <v>877</v>
      </c>
      <c r="C64" s="71" t="s">
        <v>913</v>
      </c>
      <c r="D64" s="71" t="s">
        <v>914</v>
      </c>
    </row>
    <row r="65" spans="1:4" x14ac:dyDescent="0.15">
      <c r="A65" s="71">
        <v>64</v>
      </c>
      <c r="B65" s="71" t="s">
        <v>877</v>
      </c>
      <c r="C65" s="71" t="s">
        <v>915</v>
      </c>
      <c r="D65" s="71" t="s">
        <v>916</v>
      </c>
    </row>
    <row r="66" spans="1:4" x14ac:dyDescent="0.15">
      <c r="A66" s="71">
        <v>65</v>
      </c>
      <c r="B66" s="71" t="s">
        <v>917</v>
      </c>
      <c r="C66" s="71" t="s">
        <v>919</v>
      </c>
      <c r="D66" s="71" t="s">
        <v>920</v>
      </c>
    </row>
    <row r="67" spans="1:4" x14ac:dyDescent="0.15">
      <c r="A67" s="71">
        <v>66</v>
      </c>
      <c r="B67" s="71" t="s">
        <v>917</v>
      </c>
      <c r="C67" s="71" t="s">
        <v>921</v>
      </c>
      <c r="D67" s="71" t="s">
        <v>922</v>
      </c>
    </row>
    <row r="68" spans="1:4" x14ac:dyDescent="0.15">
      <c r="A68" s="71">
        <v>67</v>
      </c>
      <c r="B68" s="71" t="s">
        <v>917</v>
      </c>
      <c r="C68" s="71" t="s">
        <v>917</v>
      </c>
      <c r="D68" s="71" t="s">
        <v>918</v>
      </c>
    </row>
    <row r="69" spans="1:4" x14ac:dyDescent="0.15">
      <c r="A69" s="71">
        <v>68</v>
      </c>
      <c r="B69" s="71" t="s">
        <v>917</v>
      </c>
      <c r="C69" s="71" t="s">
        <v>923</v>
      </c>
      <c r="D69" s="71" t="s">
        <v>924</v>
      </c>
    </row>
    <row r="70" spans="1:4" x14ac:dyDescent="0.15">
      <c r="A70" s="71">
        <v>69</v>
      </c>
      <c r="B70" s="71" t="s">
        <v>917</v>
      </c>
      <c r="C70" s="71" t="s">
        <v>925</v>
      </c>
      <c r="D70" s="71" t="s">
        <v>926</v>
      </c>
    </row>
    <row r="71" spans="1:4" x14ac:dyDescent="0.15">
      <c r="A71" s="71">
        <v>70</v>
      </c>
      <c r="B71" s="71" t="s">
        <v>917</v>
      </c>
      <c r="C71" s="71" t="s">
        <v>927</v>
      </c>
      <c r="D71" s="71" t="s">
        <v>928</v>
      </c>
    </row>
    <row r="72" spans="1:4" x14ac:dyDescent="0.15">
      <c r="A72" s="71">
        <v>71</v>
      </c>
      <c r="B72" s="71" t="s">
        <v>917</v>
      </c>
      <c r="C72" s="71" t="s">
        <v>929</v>
      </c>
      <c r="D72" s="71" t="s">
        <v>930</v>
      </c>
    </row>
    <row r="73" spans="1:4" x14ac:dyDescent="0.15">
      <c r="A73" s="71">
        <v>72</v>
      </c>
      <c r="B73" s="71" t="s">
        <v>917</v>
      </c>
      <c r="C73" s="71" t="s">
        <v>931</v>
      </c>
      <c r="D73" s="71" t="s">
        <v>932</v>
      </c>
    </row>
    <row r="74" spans="1:4" x14ac:dyDescent="0.15">
      <c r="A74" s="71">
        <v>73</v>
      </c>
      <c r="B74" s="71" t="s">
        <v>917</v>
      </c>
      <c r="C74" s="71" t="s">
        <v>933</v>
      </c>
      <c r="D74" s="71" t="s">
        <v>934</v>
      </c>
    </row>
    <row r="75" spans="1:4" x14ac:dyDescent="0.15">
      <c r="A75" s="71">
        <v>74</v>
      </c>
      <c r="B75" s="71" t="s">
        <v>917</v>
      </c>
      <c r="C75" s="71" t="s">
        <v>935</v>
      </c>
      <c r="D75" s="71" t="s">
        <v>936</v>
      </c>
    </row>
    <row r="76" spans="1:4" x14ac:dyDescent="0.15">
      <c r="A76" s="71">
        <v>75</v>
      </c>
      <c r="B76" s="71" t="s">
        <v>917</v>
      </c>
      <c r="C76" s="71" t="s">
        <v>937</v>
      </c>
      <c r="D76" s="71" t="s">
        <v>938</v>
      </c>
    </row>
    <row r="77" spans="1:4" x14ac:dyDescent="0.15">
      <c r="A77" s="71">
        <v>76</v>
      </c>
      <c r="B77" s="71" t="s">
        <v>917</v>
      </c>
      <c r="C77" s="71" t="s">
        <v>939</v>
      </c>
      <c r="D77" s="71" t="s">
        <v>940</v>
      </c>
    </row>
    <row r="78" spans="1:4" x14ac:dyDescent="0.15">
      <c r="A78" s="71">
        <v>77</v>
      </c>
      <c r="B78" s="71" t="s">
        <v>917</v>
      </c>
      <c r="C78" s="71" t="s">
        <v>941</v>
      </c>
      <c r="D78" s="71" t="s">
        <v>942</v>
      </c>
    </row>
    <row r="79" spans="1:4" x14ac:dyDescent="0.15">
      <c r="A79" s="71">
        <v>78</v>
      </c>
      <c r="B79" s="71" t="s">
        <v>917</v>
      </c>
      <c r="C79" s="71" t="s">
        <v>943</v>
      </c>
      <c r="D79" s="71" t="s">
        <v>944</v>
      </c>
    </row>
    <row r="80" spans="1:4" x14ac:dyDescent="0.15">
      <c r="A80" s="71">
        <v>79</v>
      </c>
      <c r="B80" s="71" t="s">
        <v>917</v>
      </c>
      <c r="C80" s="71" t="s">
        <v>945</v>
      </c>
      <c r="D80" s="71" t="s">
        <v>946</v>
      </c>
    </row>
    <row r="81" spans="1:4" x14ac:dyDescent="0.15">
      <c r="A81" s="71">
        <v>80</v>
      </c>
      <c r="B81" s="71" t="s">
        <v>947</v>
      </c>
      <c r="C81" s="71" t="s">
        <v>947</v>
      </c>
      <c r="D81" s="71" t="s">
        <v>948</v>
      </c>
    </row>
    <row r="82" spans="1:4" x14ac:dyDescent="0.15">
      <c r="A82" s="71">
        <v>81</v>
      </c>
      <c r="B82" s="71" t="s">
        <v>949</v>
      </c>
      <c r="C82" s="71" t="s">
        <v>949</v>
      </c>
      <c r="D82" s="71" t="s">
        <v>950</v>
      </c>
    </row>
    <row r="83" spans="1:4" x14ac:dyDescent="0.15">
      <c r="A83" s="71">
        <v>82</v>
      </c>
      <c r="B83" s="71" t="s">
        <v>951</v>
      </c>
      <c r="C83" s="71" t="s">
        <v>953</v>
      </c>
      <c r="D83" s="71" t="s">
        <v>954</v>
      </c>
    </row>
    <row r="84" spans="1:4" x14ac:dyDescent="0.15">
      <c r="A84" s="71">
        <v>83</v>
      </c>
      <c r="B84" s="71" t="s">
        <v>951</v>
      </c>
      <c r="C84" s="71" t="s">
        <v>955</v>
      </c>
      <c r="D84" s="71" t="s">
        <v>956</v>
      </c>
    </row>
    <row r="85" spans="1:4" x14ac:dyDescent="0.15">
      <c r="A85" s="71">
        <v>84</v>
      </c>
      <c r="B85" s="71" t="s">
        <v>951</v>
      </c>
      <c r="C85" s="71" t="s">
        <v>957</v>
      </c>
      <c r="D85" s="71" t="s">
        <v>958</v>
      </c>
    </row>
    <row r="86" spans="1:4" x14ac:dyDescent="0.15">
      <c r="A86" s="71">
        <v>85</v>
      </c>
      <c r="B86" s="71" t="s">
        <v>951</v>
      </c>
      <c r="C86" s="71" t="s">
        <v>959</v>
      </c>
      <c r="D86" s="71" t="s">
        <v>960</v>
      </c>
    </row>
    <row r="87" spans="1:4" x14ac:dyDescent="0.15">
      <c r="A87" s="71">
        <v>86</v>
      </c>
      <c r="B87" s="71" t="s">
        <v>951</v>
      </c>
      <c r="C87" s="71" t="s">
        <v>961</v>
      </c>
      <c r="D87" s="71" t="s">
        <v>962</v>
      </c>
    </row>
    <row r="88" spans="1:4" x14ac:dyDescent="0.15">
      <c r="A88" s="71">
        <v>87</v>
      </c>
      <c r="B88" s="71" t="s">
        <v>951</v>
      </c>
      <c r="C88" s="71" t="s">
        <v>963</v>
      </c>
      <c r="D88" s="71" t="s">
        <v>964</v>
      </c>
    </row>
    <row r="89" spans="1:4" x14ac:dyDescent="0.15">
      <c r="A89" s="71">
        <v>88</v>
      </c>
      <c r="B89" s="71" t="s">
        <v>951</v>
      </c>
      <c r="C89" s="71" t="s">
        <v>951</v>
      </c>
      <c r="D89" s="71" t="s">
        <v>952</v>
      </c>
    </row>
    <row r="90" spans="1:4" x14ac:dyDescent="0.15">
      <c r="A90" s="71">
        <v>89</v>
      </c>
      <c r="B90" s="71" t="s">
        <v>951</v>
      </c>
      <c r="C90" s="71" t="s">
        <v>965</v>
      </c>
      <c r="D90" s="71" t="s">
        <v>966</v>
      </c>
    </row>
    <row r="91" spans="1:4" x14ac:dyDescent="0.15">
      <c r="A91" s="71">
        <v>90</v>
      </c>
      <c r="B91" s="71" t="s">
        <v>951</v>
      </c>
      <c r="C91" s="71" t="s">
        <v>967</v>
      </c>
      <c r="D91" s="71" t="s">
        <v>968</v>
      </c>
    </row>
    <row r="92" spans="1:4" x14ac:dyDescent="0.15">
      <c r="A92" s="71">
        <v>91</v>
      </c>
      <c r="B92" s="71" t="s">
        <v>951</v>
      </c>
      <c r="C92" s="71" t="s">
        <v>969</v>
      </c>
      <c r="D92" s="71" t="s">
        <v>970</v>
      </c>
    </row>
    <row r="93" spans="1:4" x14ac:dyDescent="0.15">
      <c r="A93" s="71">
        <v>92</v>
      </c>
      <c r="B93" s="71" t="s">
        <v>951</v>
      </c>
      <c r="C93" s="71" t="s">
        <v>971</v>
      </c>
      <c r="D93" s="71" t="s">
        <v>972</v>
      </c>
    </row>
    <row r="94" spans="1:4" x14ac:dyDescent="0.15">
      <c r="A94" s="71">
        <v>93</v>
      </c>
      <c r="B94" s="71" t="s">
        <v>951</v>
      </c>
      <c r="C94" s="71" t="s">
        <v>973</v>
      </c>
      <c r="D94" s="71" t="s">
        <v>974</v>
      </c>
    </row>
    <row r="95" spans="1:4" x14ac:dyDescent="0.15">
      <c r="A95" s="71">
        <v>94</v>
      </c>
      <c r="B95" s="71" t="s">
        <v>951</v>
      </c>
      <c r="C95" s="71" t="s">
        <v>975</v>
      </c>
      <c r="D95" s="71" t="s">
        <v>976</v>
      </c>
    </row>
    <row r="96" spans="1:4" x14ac:dyDescent="0.15">
      <c r="A96" s="71">
        <v>95</v>
      </c>
      <c r="B96" s="71" t="s">
        <v>951</v>
      </c>
      <c r="C96" s="71" t="s">
        <v>977</v>
      </c>
      <c r="D96" s="71" t="s">
        <v>978</v>
      </c>
    </row>
    <row r="97" spans="1:4" x14ac:dyDescent="0.15">
      <c r="A97" s="71">
        <v>96</v>
      </c>
      <c r="B97" s="71" t="s">
        <v>951</v>
      </c>
      <c r="C97" s="71" t="s">
        <v>979</v>
      </c>
      <c r="D97" s="71" t="s">
        <v>980</v>
      </c>
    </row>
    <row r="98" spans="1:4" x14ac:dyDescent="0.15">
      <c r="A98" s="71">
        <v>97</v>
      </c>
      <c r="B98" s="71" t="s">
        <v>951</v>
      </c>
      <c r="C98" s="71" t="s">
        <v>981</v>
      </c>
      <c r="D98" s="71" t="s">
        <v>982</v>
      </c>
    </row>
    <row r="99" spans="1:4" x14ac:dyDescent="0.15">
      <c r="A99" s="71">
        <v>98</v>
      </c>
      <c r="B99" s="71" t="s">
        <v>951</v>
      </c>
      <c r="C99" s="71" t="s">
        <v>983</v>
      </c>
      <c r="D99" s="71" t="s">
        <v>984</v>
      </c>
    </row>
    <row r="100" spans="1:4" x14ac:dyDescent="0.15">
      <c r="A100" s="71">
        <v>99</v>
      </c>
      <c r="B100" s="71" t="s">
        <v>985</v>
      </c>
      <c r="C100" s="71" t="s">
        <v>987</v>
      </c>
      <c r="D100" s="71" t="s">
        <v>988</v>
      </c>
    </row>
    <row r="101" spans="1:4" x14ac:dyDescent="0.15">
      <c r="A101" s="71">
        <v>100</v>
      </c>
      <c r="B101" s="71" t="s">
        <v>985</v>
      </c>
      <c r="C101" s="71" t="s">
        <v>989</v>
      </c>
      <c r="D101" s="71" t="s">
        <v>990</v>
      </c>
    </row>
    <row r="102" spans="1:4" x14ac:dyDescent="0.15">
      <c r="A102" s="71">
        <v>101</v>
      </c>
      <c r="B102" s="71" t="s">
        <v>985</v>
      </c>
      <c r="C102" s="71" t="s">
        <v>991</v>
      </c>
      <c r="D102" s="71" t="s">
        <v>992</v>
      </c>
    </row>
    <row r="103" spans="1:4" x14ac:dyDescent="0.15">
      <c r="A103" s="71">
        <v>102</v>
      </c>
      <c r="B103" s="71" t="s">
        <v>985</v>
      </c>
      <c r="C103" s="71" t="s">
        <v>993</v>
      </c>
      <c r="D103" s="71" t="s">
        <v>994</v>
      </c>
    </row>
    <row r="104" spans="1:4" x14ac:dyDescent="0.15">
      <c r="A104" s="71">
        <v>103</v>
      </c>
      <c r="B104" s="71" t="s">
        <v>985</v>
      </c>
      <c r="C104" s="71" t="s">
        <v>995</v>
      </c>
      <c r="D104" s="71" t="s">
        <v>996</v>
      </c>
    </row>
    <row r="105" spans="1:4" x14ac:dyDescent="0.15">
      <c r="A105" s="71">
        <v>104</v>
      </c>
      <c r="B105" s="71" t="s">
        <v>985</v>
      </c>
      <c r="C105" s="71" t="s">
        <v>997</v>
      </c>
      <c r="D105" s="71" t="s">
        <v>998</v>
      </c>
    </row>
    <row r="106" spans="1:4" x14ac:dyDescent="0.15">
      <c r="A106" s="71">
        <v>105</v>
      </c>
      <c r="B106" s="71" t="s">
        <v>985</v>
      </c>
      <c r="C106" s="71" t="s">
        <v>985</v>
      </c>
      <c r="D106" s="71" t="s">
        <v>986</v>
      </c>
    </row>
    <row r="107" spans="1:4" x14ac:dyDescent="0.15">
      <c r="A107" s="71">
        <v>106</v>
      </c>
      <c r="B107" s="71" t="s">
        <v>985</v>
      </c>
      <c r="C107" s="71" t="s">
        <v>999</v>
      </c>
      <c r="D107" s="71" t="s">
        <v>1000</v>
      </c>
    </row>
    <row r="108" spans="1:4" x14ac:dyDescent="0.15">
      <c r="A108" s="71">
        <v>107</v>
      </c>
      <c r="B108" s="71" t="s">
        <v>985</v>
      </c>
      <c r="C108" s="71" t="s">
        <v>1001</v>
      </c>
      <c r="D108" s="71" t="s">
        <v>1002</v>
      </c>
    </row>
    <row r="109" spans="1:4" x14ac:dyDescent="0.15">
      <c r="A109" s="71">
        <v>108</v>
      </c>
      <c r="B109" s="71" t="s">
        <v>985</v>
      </c>
      <c r="C109" s="71" t="s">
        <v>1003</v>
      </c>
      <c r="D109" s="71" t="s">
        <v>1004</v>
      </c>
    </row>
    <row r="110" spans="1:4" x14ac:dyDescent="0.15">
      <c r="A110" s="71">
        <v>109</v>
      </c>
      <c r="B110" s="71" t="s">
        <v>985</v>
      </c>
      <c r="C110" s="71" t="s">
        <v>1005</v>
      </c>
      <c r="D110" s="71" t="s">
        <v>1006</v>
      </c>
    </row>
    <row r="111" spans="1:4" x14ac:dyDescent="0.15">
      <c r="A111" s="71">
        <v>110</v>
      </c>
      <c r="B111" s="71" t="s">
        <v>985</v>
      </c>
      <c r="C111" s="71" t="s">
        <v>1007</v>
      </c>
      <c r="D111" s="71" t="s">
        <v>1008</v>
      </c>
    </row>
    <row r="112" spans="1:4" x14ac:dyDescent="0.15">
      <c r="A112" s="71">
        <v>111</v>
      </c>
      <c r="B112" s="71" t="s">
        <v>985</v>
      </c>
      <c r="C112" s="71" t="s">
        <v>1009</v>
      </c>
      <c r="D112" s="71" t="s">
        <v>1010</v>
      </c>
    </row>
    <row r="113" spans="1:4" x14ac:dyDescent="0.15">
      <c r="A113" s="71">
        <v>112</v>
      </c>
      <c r="B113" s="71" t="s">
        <v>985</v>
      </c>
      <c r="C113" s="71" t="s">
        <v>1011</v>
      </c>
      <c r="D113" s="71" t="s">
        <v>1012</v>
      </c>
    </row>
    <row r="114" spans="1:4" x14ac:dyDescent="0.15">
      <c r="A114" s="71">
        <v>113</v>
      </c>
      <c r="B114" s="71" t="s">
        <v>985</v>
      </c>
      <c r="C114" s="71" t="s">
        <v>1013</v>
      </c>
      <c r="D114" s="71" t="s">
        <v>1014</v>
      </c>
    </row>
    <row r="115" spans="1:4" x14ac:dyDescent="0.15">
      <c r="A115" s="71">
        <v>114</v>
      </c>
      <c r="B115" s="71" t="s">
        <v>985</v>
      </c>
      <c r="C115" s="71" t="s">
        <v>1015</v>
      </c>
      <c r="D115" s="71" t="s">
        <v>1016</v>
      </c>
    </row>
    <row r="116" spans="1:4" x14ac:dyDescent="0.15">
      <c r="A116" s="71">
        <v>115</v>
      </c>
      <c r="B116" s="71" t="s">
        <v>985</v>
      </c>
      <c r="C116" s="71" t="s">
        <v>1017</v>
      </c>
      <c r="D116" s="71" t="s">
        <v>1018</v>
      </c>
    </row>
    <row r="117" spans="1:4" x14ac:dyDescent="0.15">
      <c r="A117" s="71">
        <v>116</v>
      </c>
      <c r="B117" s="71" t="s">
        <v>985</v>
      </c>
      <c r="C117" s="71" t="s">
        <v>1019</v>
      </c>
      <c r="D117" s="71" t="s">
        <v>1020</v>
      </c>
    </row>
    <row r="118" spans="1:4" x14ac:dyDescent="0.15">
      <c r="A118" s="71">
        <v>117</v>
      </c>
      <c r="B118" s="71" t="s">
        <v>985</v>
      </c>
      <c r="C118" s="71" t="s">
        <v>1021</v>
      </c>
      <c r="D118" s="71" t="s">
        <v>1022</v>
      </c>
    </row>
    <row r="119" spans="1:4" x14ac:dyDescent="0.15">
      <c r="A119" s="71">
        <v>118</v>
      </c>
      <c r="B119" s="71" t="s">
        <v>985</v>
      </c>
      <c r="C119" s="71" t="s">
        <v>1023</v>
      </c>
      <c r="D119" s="71" t="s">
        <v>1024</v>
      </c>
    </row>
    <row r="120" spans="1:4" x14ac:dyDescent="0.15">
      <c r="A120" s="71">
        <v>119</v>
      </c>
      <c r="B120" s="71" t="s">
        <v>985</v>
      </c>
      <c r="C120" s="71" t="s">
        <v>1025</v>
      </c>
      <c r="D120" s="71" t="s">
        <v>1026</v>
      </c>
    </row>
    <row r="121" spans="1:4" x14ac:dyDescent="0.15">
      <c r="A121" s="71">
        <v>120</v>
      </c>
      <c r="B121" s="71" t="s">
        <v>985</v>
      </c>
      <c r="C121" s="71" t="s">
        <v>1027</v>
      </c>
      <c r="D121" s="71" t="s">
        <v>1028</v>
      </c>
    </row>
    <row r="122" spans="1:4" x14ac:dyDescent="0.15">
      <c r="A122" s="71">
        <v>121</v>
      </c>
      <c r="B122" s="71" t="s">
        <v>985</v>
      </c>
      <c r="C122" s="71" t="s">
        <v>1029</v>
      </c>
      <c r="D122" s="71" t="s">
        <v>1030</v>
      </c>
    </row>
    <row r="123" spans="1:4" x14ac:dyDescent="0.15">
      <c r="A123" s="71">
        <v>122</v>
      </c>
      <c r="B123" s="71" t="s">
        <v>1031</v>
      </c>
      <c r="C123" s="71" t="s">
        <v>1033</v>
      </c>
      <c r="D123" s="71" t="s">
        <v>1034</v>
      </c>
    </row>
    <row r="124" spans="1:4" x14ac:dyDescent="0.15">
      <c r="A124" s="71">
        <v>123</v>
      </c>
      <c r="B124" s="71" t="s">
        <v>1031</v>
      </c>
      <c r="C124" s="71" t="s">
        <v>1035</v>
      </c>
      <c r="D124" s="71" t="s">
        <v>1036</v>
      </c>
    </row>
    <row r="125" spans="1:4" x14ac:dyDescent="0.15">
      <c r="A125" s="71">
        <v>124</v>
      </c>
      <c r="B125" s="71" t="s">
        <v>1031</v>
      </c>
      <c r="C125" s="71" t="s">
        <v>1037</v>
      </c>
      <c r="D125" s="71" t="s">
        <v>1038</v>
      </c>
    </row>
    <row r="126" spans="1:4" x14ac:dyDescent="0.15">
      <c r="A126" s="71">
        <v>125</v>
      </c>
      <c r="B126" s="71" t="s">
        <v>1031</v>
      </c>
      <c r="C126" s="71" t="s">
        <v>1039</v>
      </c>
      <c r="D126" s="71" t="s">
        <v>1040</v>
      </c>
    </row>
    <row r="127" spans="1:4" x14ac:dyDescent="0.15">
      <c r="A127" s="71">
        <v>126</v>
      </c>
      <c r="B127" s="71" t="s">
        <v>1031</v>
      </c>
      <c r="C127" s="71" t="s">
        <v>1041</v>
      </c>
      <c r="D127" s="71" t="s">
        <v>1042</v>
      </c>
    </row>
    <row r="128" spans="1:4" x14ac:dyDescent="0.15">
      <c r="A128" s="71">
        <v>127</v>
      </c>
      <c r="B128" s="71" t="s">
        <v>1031</v>
      </c>
      <c r="C128" s="71" t="s">
        <v>1043</v>
      </c>
      <c r="D128" s="71" t="s">
        <v>1044</v>
      </c>
    </row>
    <row r="129" spans="1:4" x14ac:dyDescent="0.15">
      <c r="A129" s="71">
        <v>128</v>
      </c>
      <c r="B129" s="71" t="s">
        <v>1031</v>
      </c>
      <c r="C129" s="71" t="s">
        <v>1031</v>
      </c>
      <c r="D129" s="71" t="s">
        <v>1032</v>
      </c>
    </row>
    <row r="130" spans="1:4" x14ac:dyDescent="0.15">
      <c r="A130" s="71">
        <v>129</v>
      </c>
      <c r="B130" s="71" t="s">
        <v>1031</v>
      </c>
      <c r="C130" s="71" t="s">
        <v>889</v>
      </c>
      <c r="D130" s="71" t="s">
        <v>1045</v>
      </c>
    </row>
    <row r="131" spans="1:4" x14ac:dyDescent="0.15">
      <c r="A131" s="71">
        <v>130</v>
      </c>
      <c r="B131" s="71" t="s">
        <v>1031</v>
      </c>
      <c r="C131" s="71" t="s">
        <v>1046</v>
      </c>
      <c r="D131" s="71" t="s">
        <v>1047</v>
      </c>
    </row>
    <row r="132" spans="1:4" x14ac:dyDescent="0.15">
      <c r="A132" s="71">
        <v>131</v>
      </c>
      <c r="B132" s="71" t="s">
        <v>1031</v>
      </c>
      <c r="C132" s="71" t="s">
        <v>1048</v>
      </c>
      <c r="D132" s="71" t="s">
        <v>1049</v>
      </c>
    </row>
    <row r="133" spans="1:4" x14ac:dyDescent="0.15">
      <c r="A133" s="71">
        <v>132</v>
      </c>
      <c r="B133" s="71" t="s">
        <v>1031</v>
      </c>
      <c r="C133" s="71" t="s">
        <v>1050</v>
      </c>
      <c r="D133" s="71" t="s">
        <v>1051</v>
      </c>
    </row>
    <row r="134" spans="1:4" x14ac:dyDescent="0.15">
      <c r="A134" s="71">
        <v>133</v>
      </c>
      <c r="B134" s="71" t="s">
        <v>1031</v>
      </c>
      <c r="C134" s="71" t="s">
        <v>1052</v>
      </c>
      <c r="D134" s="71" t="s">
        <v>1053</v>
      </c>
    </row>
    <row r="135" spans="1:4" x14ac:dyDescent="0.15">
      <c r="A135" s="71">
        <v>134</v>
      </c>
      <c r="B135" s="71" t="s">
        <v>1031</v>
      </c>
      <c r="C135" s="71" t="s">
        <v>1054</v>
      </c>
      <c r="D135" s="71" t="s">
        <v>1055</v>
      </c>
    </row>
    <row r="136" spans="1:4" x14ac:dyDescent="0.15">
      <c r="A136" s="71">
        <v>135</v>
      </c>
      <c r="B136" s="71" t="s">
        <v>1031</v>
      </c>
      <c r="C136" s="71" t="s">
        <v>1056</v>
      </c>
      <c r="D136" s="71" t="s">
        <v>1057</v>
      </c>
    </row>
    <row r="137" spans="1:4" x14ac:dyDescent="0.15">
      <c r="A137" s="71">
        <v>136</v>
      </c>
      <c r="B137" s="71" t="s">
        <v>1058</v>
      </c>
      <c r="C137" s="71" t="s">
        <v>1060</v>
      </c>
      <c r="D137" s="71" t="s">
        <v>1061</v>
      </c>
    </row>
    <row r="138" spans="1:4" x14ac:dyDescent="0.15">
      <c r="A138" s="71">
        <v>137</v>
      </c>
      <c r="B138" s="71" t="s">
        <v>1058</v>
      </c>
      <c r="C138" s="71" t="s">
        <v>1062</v>
      </c>
      <c r="D138" s="71" t="s">
        <v>1063</v>
      </c>
    </row>
    <row r="139" spans="1:4" x14ac:dyDescent="0.15">
      <c r="A139" s="71">
        <v>138</v>
      </c>
      <c r="B139" s="71" t="s">
        <v>1058</v>
      </c>
      <c r="C139" s="71" t="s">
        <v>1064</v>
      </c>
      <c r="D139" s="71" t="s">
        <v>1065</v>
      </c>
    </row>
    <row r="140" spans="1:4" x14ac:dyDescent="0.15">
      <c r="A140" s="71">
        <v>139</v>
      </c>
      <c r="B140" s="71" t="s">
        <v>1058</v>
      </c>
      <c r="C140" s="71" t="s">
        <v>1066</v>
      </c>
      <c r="D140" s="71" t="s">
        <v>1067</v>
      </c>
    </row>
    <row r="141" spans="1:4" x14ac:dyDescent="0.15">
      <c r="A141" s="71">
        <v>140</v>
      </c>
      <c r="B141" s="71" t="s">
        <v>1058</v>
      </c>
      <c r="C141" s="71" t="s">
        <v>1068</v>
      </c>
      <c r="D141" s="71" t="s">
        <v>1069</v>
      </c>
    </row>
    <row r="142" spans="1:4" x14ac:dyDescent="0.15">
      <c r="A142" s="71">
        <v>141</v>
      </c>
      <c r="B142" s="71" t="s">
        <v>1058</v>
      </c>
      <c r="C142" s="71" t="s">
        <v>1070</v>
      </c>
      <c r="D142" s="71" t="s">
        <v>1071</v>
      </c>
    </row>
    <row r="143" spans="1:4" x14ac:dyDescent="0.15">
      <c r="A143" s="71">
        <v>142</v>
      </c>
      <c r="B143" s="71" t="s">
        <v>1058</v>
      </c>
      <c r="C143" s="71" t="s">
        <v>1072</v>
      </c>
      <c r="D143" s="71" t="s">
        <v>1073</v>
      </c>
    </row>
    <row r="144" spans="1:4" x14ac:dyDescent="0.15">
      <c r="A144" s="71">
        <v>143</v>
      </c>
      <c r="B144" s="71" t="s">
        <v>1058</v>
      </c>
      <c r="C144" s="71" t="s">
        <v>1074</v>
      </c>
      <c r="D144" s="71" t="s">
        <v>1075</v>
      </c>
    </row>
    <row r="145" spans="1:4" x14ac:dyDescent="0.15">
      <c r="A145" s="71">
        <v>144</v>
      </c>
      <c r="B145" s="71" t="s">
        <v>1058</v>
      </c>
      <c r="C145" s="71" t="s">
        <v>1076</v>
      </c>
      <c r="D145" s="71" t="s">
        <v>1077</v>
      </c>
    </row>
    <row r="146" spans="1:4" x14ac:dyDescent="0.15">
      <c r="A146" s="71">
        <v>145</v>
      </c>
      <c r="B146" s="71" t="s">
        <v>1058</v>
      </c>
      <c r="C146" s="71" t="s">
        <v>1058</v>
      </c>
      <c r="D146" s="71" t="s">
        <v>1059</v>
      </c>
    </row>
    <row r="147" spans="1:4" x14ac:dyDescent="0.15">
      <c r="A147" s="71">
        <v>146</v>
      </c>
      <c r="B147" s="71" t="s">
        <v>1058</v>
      </c>
      <c r="C147" s="71" t="s">
        <v>1078</v>
      </c>
      <c r="D147" s="71" t="s">
        <v>1079</v>
      </c>
    </row>
    <row r="148" spans="1:4" x14ac:dyDescent="0.15">
      <c r="A148" s="71">
        <v>147</v>
      </c>
      <c r="B148" s="71" t="s">
        <v>1058</v>
      </c>
      <c r="C148" s="71" t="s">
        <v>1080</v>
      </c>
      <c r="D148" s="71" t="s">
        <v>1081</v>
      </c>
    </row>
    <row r="149" spans="1:4" x14ac:dyDescent="0.15">
      <c r="A149" s="71">
        <v>148</v>
      </c>
      <c r="B149" s="71" t="s">
        <v>1058</v>
      </c>
      <c r="C149" s="71" t="s">
        <v>1082</v>
      </c>
      <c r="D149" s="71" t="s">
        <v>1083</v>
      </c>
    </row>
    <row r="150" spans="1:4" x14ac:dyDescent="0.15">
      <c r="A150" s="71">
        <v>149</v>
      </c>
      <c r="B150" s="71" t="s">
        <v>1058</v>
      </c>
      <c r="C150" s="71" t="s">
        <v>1084</v>
      </c>
      <c r="D150" s="71" t="s">
        <v>1085</v>
      </c>
    </row>
    <row r="151" spans="1:4" x14ac:dyDescent="0.15">
      <c r="A151" s="71">
        <v>150</v>
      </c>
      <c r="B151" s="71" t="s">
        <v>1058</v>
      </c>
      <c r="C151" s="71" t="s">
        <v>1086</v>
      </c>
      <c r="D151" s="71" t="s">
        <v>1087</v>
      </c>
    </row>
    <row r="152" spans="1:4" x14ac:dyDescent="0.15">
      <c r="A152" s="71">
        <v>151</v>
      </c>
      <c r="B152" s="71" t="s">
        <v>1058</v>
      </c>
      <c r="C152" s="71" t="s">
        <v>1088</v>
      </c>
      <c r="D152" s="71" t="s">
        <v>1089</v>
      </c>
    </row>
    <row r="153" spans="1:4" x14ac:dyDescent="0.15">
      <c r="A153" s="71">
        <v>152</v>
      </c>
      <c r="B153" s="71" t="s">
        <v>1058</v>
      </c>
      <c r="C153" s="71" t="s">
        <v>1090</v>
      </c>
      <c r="D153" s="71" t="s">
        <v>1091</v>
      </c>
    </row>
    <row r="154" spans="1:4" x14ac:dyDescent="0.15">
      <c r="A154" s="71">
        <v>153</v>
      </c>
      <c r="B154" s="71" t="s">
        <v>1058</v>
      </c>
      <c r="C154" s="71" t="s">
        <v>1092</v>
      </c>
      <c r="D154" s="71" t="s">
        <v>1093</v>
      </c>
    </row>
    <row r="155" spans="1:4" x14ac:dyDescent="0.15">
      <c r="A155" s="71">
        <v>154</v>
      </c>
      <c r="B155" s="71" t="s">
        <v>1094</v>
      </c>
      <c r="C155" s="71" t="s">
        <v>1096</v>
      </c>
      <c r="D155" s="71" t="s">
        <v>1097</v>
      </c>
    </row>
    <row r="156" spans="1:4" x14ac:dyDescent="0.15">
      <c r="A156" s="71">
        <v>155</v>
      </c>
      <c r="B156" s="71" t="s">
        <v>1094</v>
      </c>
      <c r="C156" s="71" t="s">
        <v>1098</v>
      </c>
      <c r="D156" s="71" t="s">
        <v>1099</v>
      </c>
    </row>
    <row r="157" spans="1:4" x14ac:dyDescent="0.15">
      <c r="A157" s="71">
        <v>156</v>
      </c>
      <c r="B157" s="71" t="s">
        <v>1094</v>
      </c>
      <c r="C157" s="71" t="s">
        <v>1100</v>
      </c>
      <c r="D157" s="71" t="s">
        <v>1101</v>
      </c>
    </row>
    <row r="158" spans="1:4" x14ac:dyDescent="0.15">
      <c r="A158" s="71">
        <v>157</v>
      </c>
      <c r="B158" s="71" t="s">
        <v>1094</v>
      </c>
      <c r="C158" s="71" t="s">
        <v>867</v>
      </c>
      <c r="D158" s="71" t="s">
        <v>1102</v>
      </c>
    </row>
    <row r="159" spans="1:4" x14ac:dyDescent="0.15">
      <c r="A159" s="71">
        <v>158</v>
      </c>
      <c r="B159" s="71" t="s">
        <v>1094</v>
      </c>
      <c r="C159" s="71" t="s">
        <v>1094</v>
      </c>
      <c r="D159" s="71" t="s">
        <v>1095</v>
      </c>
    </row>
    <row r="160" spans="1:4" x14ac:dyDescent="0.15">
      <c r="A160" s="71">
        <v>159</v>
      </c>
      <c r="B160" s="71" t="s">
        <v>1094</v>
      </c>
      <c r="C160" s="71" t="s">
        <v>1103</v>
      </c>
      <c r="D160" s="71" t="s">
        <v>1104</v>
      </c>
    </row>
    <row r="161" spans="1:4" x14ac:dyDescent="0.15">
      <c r="A161" s="71">
        <v>160</v>
      </c>
      <c r="B161" s="71" t="s">
        <v>1094</v>
      </c>
      <c r="C161" s="71" t="s">
        <v>1105</v>
      </c>
      <c r="D161" s="71" t="s">
        <v>1106</v>
      </c>
    </row>
    <row r="162" spans="1:4" x14ac:dyDescent="0.15">
      <c r="A162" s="71">
        <v>161</v>
      </c>
      <c r="B162" s="71" t="s">
        <v>1094</v>
      </c>
      <c r="C162" s="71" t="s">
        <v>1107</v>
      </c>
      <c r="D162" s="71" t="s">
        <v>1108</v>
      </c>
    </row>
    <row r="163" spans="1:4" x14ac:dyDescent="0.15">
      <c r="A163" s="71">
        <v>162</v>
      </c>
      <c r="B163" s="71" t="s">
        <v>1094</v>
      </c>
      <c r="C163" s="71" t="s">
        <v>1109</v>
      </c>
      <c r="D163" s="71" t="s">
        <v>1110</v>
      </c>
    </row>
    <row r="164" spans="1:4" x14ac:dyDescent="0.15">
      <c r="A164" s="71">
        <v>163</v>
      </c>
      <c r="B164" s="71" t="s">
        <v>1111</v>
      </c>
      <c r="C164" s="71" t="s">
        <v>1113</v>
      </c>
      <c r="D164" s="71" t="s">
        <v>1114</v>
      </c>
    </row>
    <row r="165" spans="1:4" x14ac:dyDescent="0.15">
      <c r="A165" s="71">
        <v>164</v>
      </c>
      <c r="B165" s="71" t="s">
        <v>1111</v>
      </c>
      <c r="C165" s="71" t="s">
        <v>1115</v>
      </c>
      <c r="D165" s="71" t="s">
        <v>1116</v>
      </c>
    </row>
    <row r="166" spans="1:4" x14ac:dyDescent="0.15">
      <c r="A166" s="71">
        <v>165</v>
      </c>
      <c r="B166" s="71" t="s">
        <v>1111</v>
      </c>
      <c r="C166" s="71" t="s">
        <v>801</v>
      </c>
      <c r="D166" s="71" t="s">
        <v>1117</v>
      </c>
    </row>
    <row r="167" spans="1:4" x14ac:dyDescent="0.15">
      <c r="A167" s="71">
        <v>166</v>
      </c>
      <c r="B167" s="71" t="s">
        <v>1111</v>
      </c>
      <c r="C167" s="71" t="s">
        <v>1118</v>
      </c>
      <c r="D167" s="71" t="s">
        <v>1119</v>
      </c>
    </row>
    <row r="168" spans="1:4" x14ac:dyDescent="0.15">
      <c r="A168" s="71">
        <v>167</v>
      </c>
      <c r="B168" s="71" t="s">
        <v>1111</v>
      </c>
      <c r="C168" s="71" t="s">
        <v>1120</v>
      </c>
      <c r="D168" s="71" t="s">
        <v>1121</v>
      </c>
    </row>
    <row r="169" spans="1:4" x14ac:dyDescent="0.15">
      <c r="A169" s="71">
        <v>168</v>
      </c>
      <c r="B169" s="71" t="s">
        <v>1111</v>
      </c>
      <c r="C169" s="71" t="s">
        <v>1122</v>
      </c>
      <c r="D169" s="71" t="s">
        <v>1123</v>
      </c>
    </row>
    <row r="170" spans="1:4" x14ac:dyDescent="0.15">
      <c r="A170" s="71">
        <v>169</v>
      </c>
      <c r="B170" s="71" t="s">
        <v>1111</v>
      </c>
      <c r="C170" s="71" t="s">
        <v>1124</v>
      </c>
      <c r="D170" s="71" t="s">
        <v>1125</v>
      </c>
    </row>
    <row r="171" spans="1:4" x14ac:dyDescent="0.15">
      <c r="A171" s="71">
        <v>170</v>
      </c>
      <c r="B171" s="71" t="s">
        <v>1111</v>
      </c>
      <c r="C171" s="71" t="s">
        <v>1111</v>
      </c>
      <c r="D171" s="71" t="s">
        <v>1112</v>
      </c>
    </row>
    <row r="172" spans="1:4" x14ac:dyDescent="0.15">
      <c r="A172" s="71">
        <v>171</v>
      </c>
      <c r="B172" s="71" t="s">
        <v>1111</v>
      </c>
      <c r="C172" s="71" t="s">
        <v>1126</v>
      </c>
      <c r="D172" s="71" t="s">
        <v>1127</v>
      </c>
    </row>
    <row r="173" spans="1:4" x14ac:dyDescent="0.15">
      <c r="A173" s="71">
        <v>172</v>
      </c>
      <c r="B173" s="71" t="s">
        <v>1111</v>
      </c>
      <c r="C173" s="71" t="s">
        <v>1128</v>
      </c>
      <c r="D173" s="71" t="s">
        <v>1129</v>
      </c>
    </row>
    <row r="174" spans="1:4" x14ac:dyDescent="0.15">
      <c r="A174" s="71">
        <v>173</v>
      </c>
      <c r="B174" s="71" t="s">
        <v>1111</v>
      </c>
      <c r="C174" s="71" t="s">
        <v>1130</v>
      </c>
      <c r="D174" s="71" t="s">
        <v>1131</v>
      </c>
    </row>
    <row r="175" spans="1:4" x14ac:dyDescent="0.15">
      <c r="A175" s="71">
        <v>174</v>
      </c>
      <c r="B175" s="71" t="s">
        <v>1132</v>
      </c>
      <c r="C175" s="71" t="s">
        <v>1113</v>
      </c>
      <c r="D175" s="71" t="s">
        <v>1134</v>
      </c>
    </row>
    <row r="176" spans="1:4" x14ac:dyDescent="0.15">
      <c r="A176" s="71">
        <v>175</v>
      </c>
      <c r="B176" s="71" t="s">
        <v>1132</v>
      </c>
      <c r="C176" s="71" t="s">
        <v>1135</v>
      </c>
      <c r="D176" s="71" t="s">
        <v>1136</v>
      </c>
    </row>
    <row r="177" spans="1:4" x14ac:dyDescent="0.15">
      <c r="A177" s="71">
        <v>176</v>
      </c>
      <c r="B177" s="71" t="s">
        <v>1132</v>
      </c>
      <c r="C177" s="71" t="s">
        <v>1137</v>
      </c>
      <c r="D177" s="71" t="s">
        <v>1138</v>
      </c>
    </row>
    <row r="178" spans="1:4" x14ac:dyDescent="0.15">
      <c r="A178" s="71">
        <v>177</v>
      </c>
      <c r="B178" s="71" t="s">
        <v>1132</v>
      </c>
      <c r="C178" s="71" t="s">
        <v>1139</v>
      </c>
      <c r="D178" s="71" t="s">
        <v>1140</v>
      </c>
    </row>
    <row r="179" spans="1:4" x14ac:dyDescent="0.15">
      <c r="A179" s="71">
        <v>178</v>
      </c>
      <c r="B179" s="71" t="s">
        <v>1132</v>
      </c>
      <c r="C179" s="71" t="s">
        <v>1141</v>
      </c>
      <c r="D179" s="71" t="s">
        <v>1142</v>
      </c>
    </row>
    <row r="180" spans="1:4" x14ac:dyDescent="0.15">
      <c r="A180" s="71">
        <v>179</v>
      </c>
      <c r="B180" s="71" t="s">
        <v>1132</v>
      </c>
      <c r="C180" s="71" t="s">
        <v>1143</v>
      </c>
      <c r="D180" s="71" t="s">
        <v>1144</v>
      </c>
    </row>
    <row r="181" spans="1:4" x14ac:dyDescent="0.15">
      <c r="A181" s="71">
        <v>180</v>
      </c>
      <c r="B181" s="71" t="s">
        <v>1132</v>
      </c>
      <c r="C181" s="71" t="s">
        <v>1132</v>
      </c>
      <c r="D181" s="71" t="s">
        <v>1133</v>
      </c>
    </row>
    <row r="182" spans="1:4" x14ac:dyDescent="0.15">
      <c r="A182" s="71">
        <v>181</v>
      </c>
      <c r="B182" s="71" t="s">
        <v>1132</v>
      </c>
      <c r="C182" s="71" t="s">
        <v>1145</v>
      </c>
      <c r="D182" s="71" t="s">
        <v>1146</v>
      </c>
    </row>
    <row r="183" spans="1:4" x14ac:dyDescent="0.15">
      <c r="A183" s="71">
        <v>182</v>
      </c>
      <c r="B183" s="71" t="s">
        <v>1147</v>
      </c>
      <c r="C183" s="71" t="s">
        <v>1149</v>
      </c>
      <c r="D183" s="71" t="s">
        <v>1150</v>
      </c>
    </row>
    <row r="184" spans="1:4" x14ac:dyDescent="0.15">
      <c r="A184" s="71">
        <v>183</v>
      </c>
      <c r="B184" s="71" t="s">
        <v>1147</v>
      </c>
      <c r="C184" s="71" t="s">
        <v>1151</v>
      </c>
      <c r="D184" s="71" t="s">
        <v>1152</v>
      </c>
    </row>
    <row r="185" spans="1:4" x14ac:dyDescent="0.15">
      <c r="A185" s="71">
        <v>184</v>
      </c>
      <c r="B185" s="71" t="s">
        <v>1147</v>
      </c>
      <c r="C185" s="71" t="s">
        <v>1153</v>
      </c>
      <c r="D185" s="71" t="s">
        <v>1154</v>
      </c>
    </row>
    <row r="186" spans="1:4" x14ac:dyDescent="0.15">
      <c r="A186" s="71">
        <v>185</v>
      </c>
      <c r="B186" s="71" t="s">
        <v>1147</v>
      </c>
      <c r="C186" s="71" t="s">
        <v>1155</v>
      </c>
      <c r="D186" s="71" t="s">
        <v>1156</v>
      </c>
    </row>
    <row r="187" spans="1:4" x14ac:dyDescent="0.15">
      <c r="A187" s="71">
        <v>186</v>
      </c>
      <c r="B187" s="71" t="s">
        <v>1147</v>
      </c>
      <c r="C187" s="71" t="s">
        <v>1157</v>
      </c>
      <c r="D187" s="71" t="s">
        <v>1158</v>
      </c>
    </row>
    <row r="188" spans="1:4" x14ac:dyDescent="0.15">
      <c r="A188" s="71">
        <v>187</v>
      </c>
      <c r="B188" s="71" t="s">
        <v>1147</v>
      </c>
      <c r="C188" s="71" t="s">
        <v>1159</v>
      </c>
      <c r="D188" s="71" t="s">
        <v>1160</v>
      </c>
    </row>
    <row r="189" spans="1:4" x14ac:dyDescent="0.15">
      <c r="A189" s="71">
        <v>188</v>
      </c>
      <c r="B189" s="71" t="s">
        <v>1147</v>
      </c>
      <c r="C189" s="71" t="s">
        <v>1161</v>
      </c>
      <c r="D189" s="71" t="s">
        <v>1162</v>
      </c>
    </row>
    <row r="190" spans="1:4" x14ac:dyDescent="0.15">
      <c r="A190" s="71">
        <v>189</v>
      </c>
      <c r="B190" s="71" t="s">
        <v>1147</v>
      </c>
      <c r="C190" s="71" t="s">
        <v>1163</v>
      </c>
      <c r="D190" s="71" t="s">
        <v>1164</v>
      </c>
    </row>
    <row r="191" spans="1:4" x14ac:dyDescent="0.15">
      <c r="A191" s="71">
        <v>190</v>
      </c>
      <c r="B191" s="71" t="s">
        <v>1147</v>
      </c>
      <c r="C191" s="71" t="s">
        <v>925</v>
      </c>
      <c r="D191" s="71" t="s">
        <v>1165</v>
      </c>
    </row>
    <row r="192" spans="1:4" x14ac:dyDescent="0.15">
      <c r="A192" s="71">
        <v>191</v>
      </c>
      <c r="B192" s="71" t="s">
        <v>1147</v>
      </c>
      <c r="C192" s="71" t="s">
        <v>1166</v>
      </c>
      <c r="D192" s="71" t="s">
        <v>1167</v>
      </c>
    </row>
    <row r="193" spans="1:4" x14ac:dyDescent="0.15">
      <c r="A193" s="71">
        <v>192</v>
      </c>
      <c r="B193" s="71" t="s">
        <v>1147</v>
      </c>
      <c r="C193" s="71" t="s">
        <v>1168</v>
      </c>
      <c r="D193" s="71" t="s">
        <v>1169</v>
      </c>
    </row>
    <row r="194" spans="1:4" x14ac:dyDescent="0.15">
      <c r="A194" s="71">
        <v>193</v>
      </c>
      <c r="B194" s="71" t="s">
        <v>1147</v>
      </c>
      <c r="C194" s="71" t="s">
        <v>1170</v>
      </c>
      <c r="D194" s="71" t="s">
        <v>1171</v>
      </c>
    </row>
    <row r="195" spans="1:4" x14ac:dyDescent="0.15">
      <c r="A195" s="71">
        <v>194</v>
      </c>
      <c r="B195" s="71" t="s">
        <v>1147</v>
      </c>
      <c r="C195" s="71" t="s">
        <v>1172</v>
      </c>
      <c r="D195" s="71" t="s">
        <v>1173</v>
      </c>
    </row>
    <row r="196" spans="1:4" x14ac:dyDescent="0.15">
      <c r="A196" s="71">
        <v>195</v>
      </c>
      <c r="B196" s="71" t="s">
        <v>1147</v>
      </c>
      <c r="C196" s="71" t="s">
        <v>1174</v>
      </c>
      <c r="D196" s="71" t="s">
        <v>1175</v>
      </c>
    </row>
    <row r="197" spans="1:4" x14ac:dyDescent="0.15">
      <c r="A197" s="71">
        <v>196</v>
      </c>
      <c r="B197" s="71" t="s">
        <v>1147</v>
      </c>
      <c r="C197" s="71" t="s">
        <v>1176</v>
      </c>
      <c r="D197" s="71" t="s">
        <v>1177</v>
      </c>
    </row>
    <row r="198" spans="1:4" x14ac:dyDescent="0.15">
      <c r="A198" s="71">
        <v>197</v>
      </c>
      <c r="B198" s="71" t="s">
        <v>1147</v>
      </c>
      <c r="C198" s="71" t="s">
        <v>1178</v>
      </c>
      <c r="D198" s="71" t="s">
        <v>1179</v>
      </c>
    </row>
    <row r="199" spans="1:4" x14ac:dyDescent="0.15">
      <c r="A199" s="71">
        <v>198</v>
      </c>
      <c r="B199" s="71" t="s">
        <v>1147</v>
      </c>
      <c r="C199" s="71" t="s">
        <v>1180</v>
      </c>
      <c r="D199" s="71" t="s">
        <v>1181</v>
      </c>
    </row>
    <row r="200" spans="1:4" x14ac:dyDescent="0.15">
      <c r="A200" s="71">
        <v>199</v>
      </c>
      <c r="B200" s="71" t="s">
        <v>1147</v>
      </c>
      <c r="C200" s="71" t="s">
        <v>1182</v>
      </c>
      <c r="D200" s="71" t="s">
        <v>1183</v>
      </c>
    </row>
    <row r="201" spans="1:4" x14ac:dyDescent="0.15">
      <c r="A201" s="71">
        <v>200</v>
      </c>
      <c r="B201" s="71" t="s">
        <v>1147</v>
      </c>
      <c r="C201" s="71" t="s">
        <v>1184</v>
      </c>
      <c r="D201" s="71" t="s">
        <v>1185</v>
      </c>
    </row>
    <row r="202" spans="1:4" x14ac:dyDescent="0.15">
      <c r="A202" s="71">
        <v>201</v>
      </c>
      <c r="B202" s="71" t="s">
        <v>1147</v>
      </c>
      <c r="C202" s="71" t="s">
        <v>1186</v>
      </c>
      <c r="D202" s="71" t="s">
        <v>1187</v>
      </c>
    </row>
    <row r="203" spans="1:4" x14ac:dyDescent="0.15">
      <c r="A203" s="71">
        <v>202</v>
      </c>
      <c r="B203" s="71" t="s">
        <v>1147</v>
      </c>
      <c r="C203" s="71" t="s">
        <v>1147</v>
      </c>
      <c r="D203" s="71" t="s">
        <v>1148</v>
      </c>
    </row>
    <row r="204" spans="1:4" x14ac:dyDescent="0.15">
      <c r="A204" s="71">
        <v>203</v>
      </c>
      <c r="B204" s="71" t="s">
        <v>1147</v>
      </c>
      <c r="C204" s="71" t="s">
        <v>1188</v>
      </c>
      <c r="D204" s="71" t="s">
        <v>1189</v>
      </c>
    </row>
    <row r="205" spans="1:4" x14ac:dyDescent="0.15">
      <c r="A205" s="71">
        <v>204</v>
      </c>
      <c r="B205" s="71" t="s">
        <v>1147</v>
      </c>
      <c r="C205" s="71" t="s">
        <v>1190</v>
      </c>
      <c r="D205" s="71" t="s">
        <v>1191</v>
      </c>
    </row>
    <row r="206" spans="1:4" x14ac:dyDescent="0.15">
      <c r="A206" s="71">
        <v>205</v>
      </c>
      <c r="B206" s="71" t="s">
        <v>1192</v>
      </c>
      <c r="C206" s="71" t="s">
        <v>1194</v>
      </c>
      <c r="D206" s="71" t="s">
        <v>1195</v>
      </c>
    </row>
    <row r="207" spans="1:4" x14ac:dyDescent="0.15">
      <c r="A207" s="71">
        <v>206</v>
      </c>
      <c r="B207" s="71" t="s">
        <v>1192</v>
      </c>
      <c r="C207" s="71" t="s">
        <v>1196</v>
      </c>
      <c r="D207" s="71" t="s">
        <v>1197</v>
      </c>
    </row>
    <row r="208" spans="1:4" x14ac:dyDescent="0.15">
      <c r="A208" s="71">
        <v>207</v>
      </c>
      <c r="B208" s="71" t="s">
        <v>1192</v>
      </c>
      <c r="C208" s="71" t="s">
        <v>1198</v>
      </c>
      <c r="D208" s="71" t="s">
        <v>1199</v>
      </c>
    </row>
    <row r="209" spans="1:4" x14ac:dyDescent="0.15">
      <c r="A209" s="71">
        <v>208</v>
      </c>
      <c r="B209" s="71" t="s">
        <v>1192</v>
      </c>
      <c r="C209" s="71" t="s">
        <v>1200</v>
      </c>
      <c r="D209" s="71" t="s">
        <v>1201</v>
      </c>
    </row>
    <row r="210" spans="1:4" x14ac:dyDescent="0.15">
      <c r="A210" s="71">
        <v>209</v>
      </c>
      <c r="B210" s="71" t="s">
        <v>1192</v>
      </c>
      <c r="C210" s="71" t="s">
        <v>1202</v>
      </c>
      <c r="D210" s="71" t="s">
        <v>1203</v>
      </c>
    </row>
    <row r="211" spans="1:4" x14ac:dyDescent="0.15">
      <c r="A211" s="71">
        <v>210</v>
      </c>
      <c r="B211" s="71" t="s">
        <v>1192</v>
      </c>
      <c r="C211" s="71" t="s">
        <v>1204</v>
      </c>
      <c r="D211" s="71" t="s">
        <v>1205</v>
      </c>
    </row>
    <row r="212" spans="1:4" x14ac:dyDescent="0.15">
      <c r="A212" s="71">
        <v>211</v>
      </c>
      <c r="B212" s="71" t="s">
        <v>1192</v>
      </c>
      <c r="C212" s="71" t="s">
        <v>1206</v>
      </c>
      <c r="D212" s="71" t="s">
        <v>1207</v>
      </c>
    </row>
    <row r="213" spans="1:4" x14ac:dyDescent="0.15">
      <c r="A213" s="71">
        <v>212</v>
      </c>
      <c r="B213" s="71" t="s">
        <v>1192</v>
      </c>
      <c r="C213" s="71" t="s">
        <v>1208</v>
      </c>
      <c r="D213" s="71" t="s">
        <v>1209</v>
      </c>
    </row>
    <row r="214" spans="1:4" x14ac:dyDescent="0.15">
      <c r="A214" s="71">
        <v>213</v>
      </c>
      <c r="B214" s="71" t="s">
        <v>1192</v>
      </c>
      <c r="C214" s="71" t="s">
        <v>1210</v>
      </c>
      <c r="D214" s="71" t="s">
        <v>1211</v>
      </c>
    </row>
    <row r="215" spans="1:4" x14ac:dyDescent="0.15">
      <c r="A215" s="71">
        <v>214</v>
      </c>
      <c r="B215" s="71" t="s">
        <v>1192</v>
      </c>
      <c r="C215" s="71" t="s">
        <v>1212</v>
      </c>
      <c r="D215" s="71" t="s">
        <v>1213</v>
      </c>
    </row>
    <row r="216" spans="1:4" x14ac:dyDescent="0.15">
      <c r="A216" s="71">
        <v>215</v>
      </c>
      <c r="B216" s="71" t="s">
        <v>1192</v>
      </c>
      <c r="C216" s="71" t="s">
        <v>1214</v>
      </c>
      <c r="D216" s="71" t="s">
        <v>1215</v>
      </c>
    </row>
    <row r="217" spans="1:4" x14ac:dyDescent="0.15">
      <c r="A217" s="71">
        <v>216</v>
      </c>
      <c r="B217" s="71" t="s">
        <v>1192</v>
      </c>
      <c r="C217" s="71" t="s">
        <v>1216</v>
      </c>
      <c r="D217" s="71" t="s">
        <v>1217</v>
      </c>
    </row>
    <row r="218" spans="1:4" x14ac:dyDescent="0.15">
      <c r="A218" s="71">
        <v>217</v>
      </c>
      <c r="B218" s="71" t="s">
        <v>1192</v>
      </c>
      <c r="C218" s="71" t="s">
        <v>1218</v>
      </c>
      <c r="D218" s="71" t="s">
        <v>1219</v>
      </c>
    </row>
    <row r="219" spans="1:4" x14ac:dyDescent="0.15">
      <c r="A219" s="71">
        <v>218</v>
      </c>
      <c r="B219" s="71" t="s">
        <v>1192</v>
      </c>
      <c r="C219" s="71" t="s">
        <v>1220</v>
      </c>
      <c r="D219" s="71" t="s">
        <v>1221</v>
      </c>
    </row>
    <row r="220" spans="1:4" x14ac:dyDescent="0.15">
      <c r="A220" s="71">
        <v>219</v>
      </c>
      <c r="B220" s="71" t="s">
        <v>1192</v>
      </c>
      <c r="C220" s="71" t="s">
        <v>1222</v>
      </c>
      <c r="D220" s="71" t="s">
        <v>1223</v>
      </c>
    </row>
    <row r="221" spans="1:4" x14ac:dyDescent="0.15">
      <c r="A221" s="71">
        <v>220</v>
      </c>
      <c r="B221" s="71" t="s">
        <v>1192</v>
      </c>
      <c r="C221" s="71" t="s">
        <v>1224</v>
      </c>
      <c r="D221" s="71" t="s">
        <v>1225</v>
      </c>
    </row>
    <row r="222" spans="1:4" x14ac:dyDescent="0.15">
      <c r="A222" s="71">
        <v>221</v>
      </c>
      <c r="B222" s="71" t="s">
        <v>1192</v>
      </c>
      <c r="C222" s="71" t="s">
        <v>1192</v>
      </c>
      <c r="D222" s="71" t="s">
        <v>1193</v>
      </c>
    </row>
    <row r="223" spans="1:4" x14ac:dyDescent="0.15">
      <c r="A223" s="71">
        <v>222</v>
      </c>
      <c r="B223" s="71" t="s">
        <v>1192</v>
      </c>
      <c r="C223" s="71" t="s">
        <v>1226</v>
      </c>
      <c r="D223" s="71" t="s">
        <v>1227</v>
      </c>
    </row>
    <row r="224" spans="1:4" x14ac:dyDescent="0.15">
      <c r="A224" s="71">
        <v>223</v>
      </c>
      <c r="B224" s="71" t="s">
        <v>1192</v>
      </c>
      <c r="C224" s="71" t="s">
        <v>1228</v>
      </c>
      <c r="D224" s="71" t="s">
        <v>1229</v>
      </c>
    </row>
    <row r="225" spans="1:4" x14ac:dyDescent="0.15">
      <c r="A225" s="71">
        <v>224</v>
      </c>
      <c r="B225" s="71" t="s">
        <v>1192</v>
      </c>
      <c r="C225" s="71" t="s">
        <v>1230</v>
      </c>
      <c r="D225" s="71" t="s">
        <v>1231</v>
      </c>
    </row>
    <row r="226" spans="1:4" x14ac:dyDescent="0.15">
      <c r="A226" s="71">
        <v>225</v>
      </c>
      <c r="B226" s="71" t="s">
        <v>1192</v>
      </c>
      <c r="C226" s="71" t="s">
        <v>1232</v>
      </c>
      <c r="D226" s="71" t="s">
        <v>1233</v>
      </c>
    </row>
    <row r="227" spans="1:4" x14ac:dyDescent="0.15">
      <c r="A227" s="71">
        <v>226</v>
      </c>
      <c r="B227" s="71" t="s">
        <v>1234</v>
      </c>
      <c r="C227" s="71" t="s">
        <v>1236</v>
      </c>
      <c r="D227" s="71" t="s">
        <v>1237</v>
      </c>
    </row>
    <row r="228" spans="1:4" x14ac:dyDescent="0.15">
      <c r="A228" s="71">
        <v>227</v>
      </c>
      <c r="B228" s="71" t="s">
        <v>1234</v>
      </c>
      <c r="C228" s="71" t="s">
        <v>1238</v>
      </c>
      <c r="D228" s="71" t="s">
        <v>1239</v>
      </c>
    </row>
    <row r="229" spans="1:4" x14ac:dyDescent="0.15">
      <c r="A229" s="71">
        <v>228</v>
      </c>
      <c r="B229" s="71" t="s">
        <v>1234</v>
      </c>
      <c r="C229" s="71" t="s">
        <v>1240</v>
      </c>
      <c r="D229" s="71" t="s">
        <v>1241</v>
      </c>
    </row>
    <row r="230" spans="1:4" x14ac:dyDescent="0.15">
      <c r="A230" s="71">
        <v>229</v>
      </c>
      <c r="B230" s="71" t="s">
        <v>1234</v>
      </c>
      <c r="C230" s="71" t="s">
        <v>817</v>
      </c>
      <c r="D230" s="71" t="s">
        <v>1242</v>
      </c>
    </row>
    <row r="231" spans="1:4" x14ac:dyDescent="0.15">
      <c r="A231" s="71">
        <v>230</v>
      </c>
      <c r="B231" s="71" t="s">
        <v>1234</v>
      </c>
      <c r="C231" s="71" t="s">
        <v>1243</v>
      </c>
      <c r="D231" s="71" t="s">
        <v>1244</v>
      </c>
    </row>
    <row r="232" spans="1:4" x14ac:dyDescent="0.15">
      <c r="A232" s="71">
        <v>231</v>
      </c>
      <c r="B232" s="71" t="s">
        <v>1234</v>
      </c>
      <c r="C232" s="71" t="s">
        <v>1245</v>
      </c>
      <c r="D232" s="71" t="s">
        <v>1246</v>
      </c>
    </row>
    <row r="233" spans="1:4" x14ac:dyDescent="0.15">
      <c r="A233" s="71">
        <v>232</v>
      </c>
      <c r="B233" s="71" t="s">
        <v>1234</v>
      </c>
      <c r="C233" s="71" t="s">
        <v>1247</v>
      </c>
      <c r="D233" s="71" t="s">
        <v>1248</v>
      </c>
    </row>
    <row r="234" spans="1:4" x14ac:dyDescent="0.15">
      <c r="A234" s="71">
        <v>233</v>
      </c>
      <c r="B234" s="71" t="s">
        <v>1234</v>
      </c>
      <c r="C234" s="71" t="s">
        <v>1249</v>
      </c>
      <c r="D234" s="71" t="s">
        <v>1250</v>
      </c>
    </row>
    <row r="235" spans="1:4" x14ac:dyDescent="0.15">
      <c r="A235" s="71">
        <v>234</v>
      </c>
      <c r="B235" s="71" t="s">
        <v>1234</v>
      </c>
      <c r="C235" s="71" t="s">
        <v>1251</v>
      </c>
      <c r="D235" s="71" t="s">
        <v>1252</v>
      </c>
    </row>
    <row r="236" spans="1:4" x14ac:dyDescent="0.15">
      <c r="A236" s="71">
        <v>235</v>
      </c>
      <c r="B236" s="71" t="s">
        <v>1234</v>
      </c>
      <c r="C236" s="71" t="s">
        <v>1253</v>
      </c>
      <c r="D236" s="71" t="s">
        <v>1254</v>
      </c>
    </row>
    <row r="237" spans="1:4" x14ac:dyDescent="0.15">
      <c r="A237" s="71">
        <v>236</v>
      </c>
      <c r="B237" s="71" t="s">
        <v>1234</v>
      </c>
      <c r="C237" s="71" t="s">
        <v>1234</v>
      </c>
      <c r="D237" s="71" t="s">
        <v>1235</v>
      </c>
    </row>
    <row r="238" spans="1:4" x14ac:dyDescent="0.15">
      <c r="A238" s="71">
        <v>237</v>
      </c>
      <c r="B238" s="71" t="s">
        <v>1234</v>
      </c>
      <c r="C238" s="71" t="s">
        <v>1255</v>
      </c>
      <c r="D238" s="71" t="s">
        <v>1256</v>
      </c>
    </row>
    <row r="239" spans="1:4" x14ac:dyDescent="0.15">
      <c r="A239" s="71">
        <v>238</v>
      </c>
      <c r="B239" s="71" t="s">
        <v>1234</v>
      </c>
      <c r="C239" s="71" t="s">
        <v>1257</v>
      </c>
      <c r="D239" s="71" t="s">
        <v>1258</v>
      </c>
    </row>
    <row r="240" spans="1:4" x14ac:dyDescent="0.15">
      <c r="A240" s="71">
        <v>239</v>
      </c>
      <c r="B240" s="71" t="s">
        <v>1234</v>
      </c>
      <c r="C240" s="71" t="s">
        <v>1259</v>
      </c>
      <c r="D240" s="71" t="s">
        <v>1260</v>
      </c>
    </row>
    <row r="241" spans="1:4" x14ac:dyDescent="0.15">
      <c r="A241" s="71">
        <v>240</v>
      </c>
      <c r="B241" s="71" t="s">
        <v>1261</v>
      </c>
      <c r="C241" s="71" t="s">
        <v>1263</v>
      </c>
      <c r="D241" s="71" t="s">
        <v>1264</v>
      </c>
    </row>
    <row r="242" spans="1:4" x14ac:dyDescent="0.15">
      <c r="A242" s="71">
        <v>241</v>
      </c>
      <c r="B242" s="71" t="s">
        <v>1261</v>
      </c>
      <c r="C242" s="71" t="s">
        <v>1265</v>
      </c>
      <c r="D242" s="71" t="s">
        <v>1266</v>
      </c>
    </row>
    <row r="243" spans="1:4" x14ac:dyDescent="0.15">
      <c r="A243" s="71">
        <v>242</v>
      </c>
      <c r="B243" s="71" t="s">
        <v>1261</v>
      </c>
      <c r="C243" s="71" t="s">
        <v>1267</v>
      </c>
      <c r="D243" s="71" t="s">
        <v>1268</v>
      </c>
    </row>
    <row r="244" spans="1:4" x14ac:dyDescent="0.15">
      <c r="A244" s="71">
        <v>243</v>
      </c>
      <c r="B244" s="71" t="s">
        <v>1261</v>
      </c>
      <c r="C244" s="71" t="s">
        <v>1269</v>
      </c>
      <c r="D244" s="71" t="s">
        <v>1270</v>
      </c>
    </row>
    <row r="245" spans="1:4" x14ac:dyDescent="0.15">
      <c r="A245" s="71">
        <v>244</v>
      </c>
      <c r="B245" s="71" t="s">
        <v>1261</v>
      </c>
      <c r="C245" s="71" t="s">
        <v>1271</v>
      </c>
      <c r="D245" s="71" t="s">
        <v>1272</v>
      </c>
    </row>
    <row r="246" spans="1:4" x14ac:dyDescent="0.15">
      <c r="A246" s="71">
        <v>245</v>
      </c>
      <c r="B246" s="71" t="s">
        <v>1261</v>
      </c>
      <c r="C246" s="71" t="s">
        <v>1273</v>
      </c>
      <c r="D246" s="71" t="s">
        <v>1274</v>
      </c>
    </row>
    <row r="247" spans="1:4" x14ac:dyDescent="0.15">
      <c r="A247" s="71">
        <v>246</v>
      </c>
      <c r="B247" s="71" t="s">
        <v>1261</v>
      </c>
      <c r="C247" s="71" t="s">
        <v>1275</v>
      </c>
      <c r="D247" s="71" t="s">
        <v>1276</v>
      </c>
    </row>
    <row r="248" spans="1:4" x14ac:dyDescent="0.15">
      <c r="A248" s="71">
        <v>247</v>
      </c>
      <c r="B248" s="71" t="s">
        <v>1261</v>
      </c>
      <c r="C248" s="71" t="s">
        <v>1277</v>
      </c>
      <c r="D248" s="71" t="s">
        <v>1278</v>
      </c>
    </row>
    <row r="249" spans="1:4" x14ac:dyDescent="0.15">
      <c r="A249" s="71">
        <v>248</v>
      </c>
      <c r="B249" s="71" t="s">
        <v>1261</v>
      </c>
      <c r="C249" s="71" t="s">
        <v>1279</v>
      </c>
      <c r="D249" s="71" t="s">
        <v>1280</v>
      </c>
    </row>
    <row r="250" spans="1:4" x14ac:dyDescent="0.15">
      <c r="A250" s="71">
        <v>249</v>
      </c>
      <c r="B250" s="71" t="s">
        <v>1261</v>
      </c>
      <c r="C250" s="71" t="s">
        <v>1281</v>
      </c>
      <c r="D250" s="71" t="s">
        <v>1282</v>
      </c>
    </row>
    <row r="251" spans="1:4" x14ac:dyDescent="0.15">
      <c r="A251" s="71">
        <v>250</v>
      </c>
      <c r="B251" s="71" t="s">
        <v>1261</v>
      </c>
      <c r="C251" s="71" t="s">
        <v>1283</v>
      </c>
      <c r="D251" s="71" t="s">
        <v>1284</v>
      </c>
    </row>
    <row r="252" spans="1:4" x14ac:dyDescent="0.15">
      <c r="A252" s="71">
        <v>251</v>
      </c>
      <c r="B252" s="71" t="s">
        <v>1261</v>
      </c>
      <c r="C252" s="71" t="s">
        <v>1285</v>
      </c>
      <c r="D252" s="71" t="s">
        <v>1286</v>
      </c>
    </row>
    <row r="253" spans="1:4" x14ac:dyDescent="0.15">
      <c r="A253" s="71">
        <v>252</v>
      </c>
      <c r="B253" s="71" t="s">
        <v>1261</v>
      </c>
      <c r="C253" s="71" t="s">
        <v>1261</v>
      </c>
      <c r="D253" s="71" t="s">
        <v>1262</v>
      </c>
    </row>
    <row r="254" spans="1:4" x14ac:dyDescent="0.15">
      <c r="A254" s="71">
        <v>253</v>
      </c>
      <c r="B254" s="71" t="s">
        <v>1261</v>
      </c>
      <c r="C254" s="71" t="s">
        <v>1287</v>
      </c>
      <c r="D254" s="71" t="s">
        <v>1288</v>
      </c>
    </row>
    <row r="255" spans="1:4" x14ac:dyDescent="0.15">
      <c r="A255" s="71">
        <v>254</v>
      </c>
      <c r="B255" s="71" t="s">
        <v>1261</v>
      </c>
      <c r="C255" s="71" t="s">
        <v>1289</v>
      </c>
      <c r="D255" s="71" t="s">
        <v>1290</v>
      </c>
    </row>
    <row r="256" spans="1:4" x14ac:dyDescent="0.15">
      <c r="A256" s="71">
        <v>255</v>
      </c>
      <c r="B256" s="71" t="s">
        <v>1291</v>
      </c>
      <c r="C256" s="71" t="s">
        <v>1293</v>
      </c>
      <c r="D256" s="71" t="s">
        <v>1294</v>
      </c>
    </row>
    <row r="257" spans="1:4" x14ac:dyDescent="0.15">
      <c r="A257" s="71">
        <v>256</v>
      </c>
      <c r="B257" s="71" t="s">
        <v>1291</v>
      </c>
      <c r="C257" s="71" t="s">
        <v>1295</v>
      </c>
      <c r="D257" s="71" t="s">
        <v>1296</v>
      </c>
    </row>
    <row r="258" spans="1:4" x14ac:dyDescent="0.15">
      <c r="A258" s="71">
        <v>257</v>
      </c>
      <c r="B258" s="71" t="s">
        <v>1291</v>
      </c>
      <c r="C258" s="71" t="s">
        <v>1297</v>
      </c>
      <c r="D258" s="71" t="s">
        <v>1298</v>
      </c>
    </row>
    <row r="259" spans="1:4" x14ac:dyDescent="0.15">
      <c r="A259" s="71">
        <v>258</v>
      </c>
      <c r="B259" s="71" t="s">
        <v>1291</v>
      </c>
      <c r="C259" s="71" t="s">
        <v>1299</v>
      </c>
      <c r="D259" s="71" t="s">
        <v>1300</v>
      </c>
    </row>
    <row r="260" spans="1:4" x14ac:dyDescent="0.15">
      <c r="A260" s="71">
        <v>259</v>
      </c>
      <c r="B260" s="71" t="s">
        <v>1291</v>
      </c>
      <c r="C260" s="71" t="s">
        <v>1301</v>
      </c>
      <c r="D260" s="71" t="s">
        <v>1302</v>
      </c>
    </row>
    <row r="261" spans="1:4" x14ac:dyDescent="0.15">
      <c r="A261" s="71">
        <v>260</v>
      </c>
      <c r="B261" s="71" t="s">
        <v>1291</v>
      </c>
      <c r="C261" s="71" t="s">
        <v>1303</v>
      </c>
      <c r="D261" s="71" t="s">
        <v>1304</v>
      </c>
    </row>
    <row r="262" spans="1:4" x14ac:dyDescent="0.15">
      <c r="A262" s="71">
        <v>261</v>
      </c>
      <c r="B262" s="71" t="s">
        <v>1291</v>
      </c>
      <c r="C262" s="71" t="s">
        <v>1305</v>
      </c>
      <c r="D262" s="71" t="s">
        <v>1306</v>
      </c>
    </row>
    <row r="263" spans="1:4" x14ac:dyDescent="0.15">
      <c r="A263" s="71">
        <v>262</v>
      </c>
      <c r="B263" s="71" t="s">
        <v>1291</v>
      </c>
      <c r="C263" s="71" t="s">
        <v>1307</v>
      </c>
      <c r="D263" s="71" t="s">
        <v>1308</v>
      </c>
    </row>
    <row r="264" spans="1:4" x14ac:dyDescent="0.15">
      <c r="A264" s="71">
        <v>263</v>
      </c>
      <c r="B264" s="71" t="s">
        <v>1291</v>
      </c>
      <c r="C264" s="71" t="s">
        <v>1309</v>
      </c>
      <c r="D264" s="71" t="s">
        <v>1310</v>
      </c>
    </row>
    <row r="265" spans="1:4" x14ac:dyDescent="0.15">
      <c r="A265" s="71">
        <v>264</v>
      </c>
      <c r="B265" s="71" t="s">
        <v>1291</v>
      </c>
      <c r="C265" s="71" t="s">
        <v>1291</v>
      </c>
      <c r="D265" s="71" t="s">
        <v>1292</v>
      </c>
    </row>
    <row r="266" spans="1:4" x14ac:dyDescent="0.15">
      <c r="A266" s="71">
        <v>265</v>
      </c>
      <c r="B266" s="71" t="s">
        <v>1291</v>
      </c>
      <c r="C266" s="71" t="s">
        <v>1311</v>
      </c>
      <c r="D266" s="71" t="s">
        <v>1312</v>
      </c>
    </row>
    <row r="267" spans="1:4" x14ac:dyDescent="0.15">
      <c r="A267" s="71">
        <v>266</v>
      </c>
      <c r="B267" s="71" t="s">
        <v>1313</v>
      </c>
      <c r="C267" s="71" t="s">
        <v>1315</v>
      </c>
      <c r="D267" s="71" t="s">
        <v>1316</v>
      </c>
    </row>
    <row r="268" spans="1:4" x14ac:dyDescent="0.15">
      <c r="A268" s="71">
        <v>267</v>
      </c>
      <c r="B268" s="71" t="s">
        <v>1313</v>
      </c>
      <c r="C268" s="71" t="s">
        <v>1317</v>
      </c>
      <c r="D268" s="71" t="s">
        <v>1318</v>
      </c>
    </row>
    <row r="269" spans="1:4" x14ac:dyDescent="0.15">
      <c r="A269" s="71">
        <v>268</v>
      </c>
      <c r="B269" s="71" t="s">
        <v>1313</v>
      </c>
      <c r="C269" s="71" t="s">
        <v>1319</v>
      </c>
      <c r="D269" s="71" t="s">
        <v>1320</v>
      </c>
    </row>
    <row r="270" spans="1:4" x14ac:dyDescent="0.15">
      <c r="A270" s="71">
        <v>269</v>
      </c>
      <c r="B270" s="71" t="s">
        <v>1313</v>
      </c>
      <c r="C270" s="71" t="s">
        <v>1321</v>
      </c>
      <c r="D270" s="71" t="s">
        <v>1322</v>
      </c>
    </row>
    <row r="271" spans="1:4" x14ac:dyDescent="0.15">
      <c r="A271" s="71">
        <v>270</v>
      </c>
      <c r="B271" s="71" t="s">
        <v>1313</v>
      </c>
      <c r="C271" s="71" t="s">
        <v>817</v>
      </c>
      <c r="D271" s="71" t="s">
        <v>1323</v>
      </c>
    </row>
    <row r="272" spans="1:4" x14ac:dyDescent="0.15">
      <c r="A272" s="71">
        <v>271</v>
      </c>
      <c r="B272" s="71" t="s">
        <v>1313</v>
      </c>
      <c r="C272" s="71" t="s">
        <v>1324</v>
      </c>
      <c r="D272" s="71" t="s">
        <v>1325</v>
      </c>
    </row>
    <row r="273" spans="1:4" x14ac:dyDescent="0.15">
      <c r="A273" s="71">
        <v>272</v>
      </c>
      <c r="B273" s="71" t="s">
        <v>1313</v>
      </c>
      <c r="C273" s="71" t="s">
        <v>1326</v>
      </c>
      <c r="D273" s="71" t="s">
        <v>1327</v>
      </c>
    </row>
    <row r="274" spans="1:4" x14ac:dyDescent="0.15">
      <c r="A274" s="71">
        <v>273</v>
      </c>
      <c r="B274" s="71" t="s">
        <v>1313</v>
      </c>
      <c r="C274" s="71" t="s">
        <v>1328</v>
      </c>
      <c r="D274" s="71" t="s">
        <v>1329</v>
      </c>
    </row>
    <row r="275" spans="1:4" x14ac:dyDescent="0.15">
      <c r="A275" s="71">
        <v>274</v>
      </c>
      <c r="B275" s="71" t="s">
        <v>1313</v>
      </c>
      <c r="C275" s="71" t="s">
        <v>1330</v>
      </c>
      <c r="D275" s="71" t="s">
        <v>1331</v>
      </c>
    </row>
    <row r="276" spans="1:4" x14ac:dyDescent="0.15">
      <c r="A276" s="71">
        <v>275</v>
      </c>
      <c r="B276" s="71" t="s">
        <v>1313</v>
      </c>
      <c r="C276" s="71" t="s">
        <v>1332</v>
      </c>
      <c r="D276" s="71" t="s">
        <v>1333</v>
      </c>
    </row>
    <row r="277" spans="1:4" x14ac:dyDescent="0.15">
      <c r="A277" s="71">
        <v>276</v>
      </c>
      <c r="B277" s="71" t="s">
        <v>1313</v>
      </c>
      <c r="C277" s="71" t="s">
        <v>1334</v>
      </c>
      <c r="D277" s="71" t="s">
        <v>1335</v>
      </c>
    </row>
    <row r="278" spans="1:4" x14ac:dyDescent="0.15">
      <c r="A278" s="71">
        <v>277</v>
      </c>
      <c r="B278" s="71" t="s">
        <v>1313</v>
      </c>
      <c r="C278" s="71" t="s">
        <v>1336</v>
      </c>
      <c r="D278" s="71" t="s">
        <v>1337</v>
      </c>
    </row>
    <row r="279" spans="1:4" x14ac:dyDescent="0.15">
      <c r="A279" s="71">
        <v>278</v>
      </c>
      <c r="B279" s="71" t="s">
        <v>1313</v>
      </c>
      <c r="C279" s="71" t="s">
        <v>1338</v>
      </c>
      <c r="D279" s="71" t="s">
        <v>1339</v>
      </c>
    </row>
    <row r="280" spans="1:4" x14ac:dyDescent="0.15">
      <c r="A280" s="71">
        <v>279</v>
      </c>
      <c r="B280" s="71" t="s">
        <v>1313</v>
      </c>
      <c r="C280" s="71" t="s">
        <v>1340</v>
      </c>
      <c r="D280" s="71" t="s">
        <v>1341</v>
      </c>
    </row>
    <row r="281" spans="1:4" x14ac:dyDescent="0.15">
      <c r="A281" s="71">
        <v>280</v>
      </c>
      <c r="B281" s="71" t="s">
        <v>1313</v>
      </c>
      <c r="C281" s="71" t="s">
        <v>1342</v>
      </c>
      <c r="D281" s="71" t="s">
        <v>1343</v>
      </c>
    </row>
    <row r="282" spans="1:4" x14ac:dyDescent="0.15">
      <c r="A282" s="71">
        <v>281</v>
      </c>
      <c r="B282" s="71" t="s">
        <v>1313</v>
      </c>
      <c r="C282" s="71" t="s">
        <v>1313</v>
      </c>
      <c r="D282" s="71" t="s">
        <v>1314</v>
      </c>
    </row>
    <row r="283" spans="1:4" x14ac:dyDescent="0.15">
      <c r="A283" s="71">
        <v>282</v>
      </c>
      <c r="B283" s="71" t="s">
        <v>1344</v>
      </c>
      <c r="C283" s="71" t="s">
        <v>1346</v>
      </c>
      <c r="D283" s="71" t="s">
        <v>1347</v>
      </c>
    </row>
    <row r="284" spans="1:4" x14ac:dyDescent="0.15">
      <c r="A284" s="71">
        <v>283</v>
      </c>
      <c r="B284" s="71" t="s">
        <v>1344</v>
      </c>
      <c r="C284" s="71" t="s">
        <v>1348</v>
      </c>
      <c r="D284" s="71" t="s">
        <v>1349</v>
      </c>
    </row>
    <row r="285" spans="1:4" x14ac:dyDescent="0.15">
      <c r="A285" s="71">
        <v>284</v>
      </c>
      <c r="B285" s="71" t="s">
        <v>1344</v>
      </c>
      <c r="C285" s="71" t="s">
        <v>885</v>
      </c>
      <c r="D285" s="71" t="s">
        <v>1350</v>
      </c>
    </row>
    <row r="286" spans="1:4" x14ac:dyDescent="0.15">
      <c r="A286" s="71">
        <v>285</v>
      </c>
      <c r="B286" s="71" t="s">
        <v>1344</v>
      </c>
      <c r="C286" s="71" t="s">
        <v>1351</v>
      </c>
      <c r="D286" s="71" t="s">
        <v>1352</v>
      </c>
    </row>
    <row r="287" spans="1:4" x14ac:dyDescent="0.15">
      <c r="A287" s="71">
        <v>286</v>
      </c>
      <c r="B287" s="71" t="s">
        <v>1344</v>
      </c>
      <c r="C287" s="71" t="s">
        <v>1353</v>
      </c>
      <c r="D287" s="71" t="s">
        <v>1354</v>
      </c>
    </row>
    <row r="288" spans="1:4" x14ac:dyDescent="0.15">
      <c r="A288" s="71">
        <v>287</v>
      </c>
      <c r="B288" s="71" t="s">
        <v>1344</v>
      </c>
      <c r="C288" s="71" t="s">
        <v>1355</v>
      </c>
      <c r="D288" s="71" t="s">
        <v>1356</v>
      </c>
    </row>
    <row r="289" spans="1:4" x14ac:dyDescent="0.15">
      <c r="A289" s="71">
        <v>288</v>
      </c>
      <c r="B289" s="71" t="s">
        <v>1344</v>
      </c>
      <c r="C289" s="71" t="s">
        <v>1357</v>
      </c>
      <c r="D289" s="71" t="s">
        <v>1358</v>
      </c>
    </row>
    <row r="290" spans="1:4" x14ac:dyDescent="0.15">
      <c r="A290" s="71">
        <v>289</v>
      </c>
      <c r="B290" s="71" t="s">
        <v>1344</v>
      </c>
      <c r="C290" s="71" t="s">
        <v>1359</v>
      </c>
      <c r="D290" s="71" t="s">
        <v>1360</v>
      </c>
    </row>
    <row r="291" spans="1:4" x14ac:dyDescent="0.15">
      <c r="A291" s="71">
        <v>290</v>
      </c>
      <c r="B291" s="71" t="s">
        <v>1344</v>
      </c>
      <c r="C291" s="71" t="s">
        <v>1143</v>
      </c>
      <c r="D291" s="71" t="s">
        <v>1361</v>
      </c>
    </row>
    <row r="292" spans="1:4" x14ac:dyDescent="0.15">
      <c r="A292" s="71">
        <v>291</v>
      </c>
      <c r="B292" s="71" t="s">
        <v>1344</v>
      </c>
      <c r="C292" s="71" t="s">
        <v>1145</v>
      </c>
      <c r="D292" s="71" t="s">
        <v>1362</v>
      </c>
    </row>
    <row r="293" spans="1:4" x14ac:dyDescent="0.15">
      <c r="A293" s="71">
        <v>292</v>
      </c>
      <c r="B293" s="71" t="s">
        <v>1344</v>
      </c>
      <c r="C293" s="71" t="s">
        <v>1363</v>
      </c>
      <c r="D293" s="71" t="s">
        <v>1364</v>
      </c>
    </row>
    <row r="294" spans="1:4" x14ac:dyDescent="0.15">
      <c r="A294" s="71">
        <v>293</v>
      </c>
      <c r="B294" s="71" t="s">
        <v>1344</v>
      </c>
      <c r="C294" s="71" t="s">
        <v>1365</v>
      </c>
      <c r="D294" s="71" t="s">
        <v>1366</v>
      </c>
    </row>
    <row r="295" spans="1:4" x14ac:dyDescent="0.15">
      <c r="A295" s="71">
        <v>294</v>
      </c>
      <c r="B295" s="71" t="s">
        <v>1344</v>
      </c>
      <c r="C295" s="71" t="s">
        <v>1367</v>
      </c>
      <c r="D295" s="71" t="s">
        <v>1368</v>
      </c>
    </row>
    <row r="296" spans="1:4" x14ac:dyDescent="0.15">
      <c r="A296" s="71">
        <v>295</v>
      </c>
      <c r="B296" s="71" t="s">
        <v>1344</v>
      </c>
      <c r="C296" s="71" t="s">
        <v>1344</v>
      </c>
      <c r="D296" s="71" t="s">
        <v>1345</v>
      </c>
    </row>
    <row r="297" spans="1:4" x14ac:dyDescent="0.15">
      <c r="A297" s="71">
        <v>296</v>
      </c>
      <c r="B297" s="71" t="s">
        <v>1344</v>
      </c>
      <c r="C297" s="71" t="s">
        <v>1369</v>
      </c>
      <c r="D297" s="71" t="s">
        <v>1370</v>
      </c>
    </row>
    <row r="298" spans="1:4" x14ac:dyDescent="0.15">
      <c r="A298" s="71">
        <v>297</v>
      </c>
      <c r="B298" s="71" t="s">
        <v>1371</v>
      </c>
      <c r="C298" s="71" t="s">
        <v>1371</v>
      </c>
      <c r="D298" s="71" t="s">
        <v>1372</v>
      </c>
    </row>
    <row r="299" spans="1:4" x14ac:dyDescent="0.15">
      <c r="A299" s="71">
        <v>298</v>
      </c>
      <c r="B299" s="71" t="s">
        <v>1373</v>
      </c>
      <c r="C299" s="71" t="s">
        <v>1373</v>
      </c>
      <c r="D299" s="71" t="s">
        <v>1374</v>
      </c>
    </row>
    <row r="300" spans="1:4" x14ac:dyDescent="0.15">
      <c r="A300" s="71">
        <v>299</v>
      </c>
      <c r="B300" s="71" t="s">
        <v>1375</v>
      </c>
      <c r="C300" s="71" t="s">
        <v>1375</v>
      </c>
      <c r="D300" s="71" t="s">
        <v>1376</v>
      </c>
    </row>
    <row r="301" spans="1:4" x14ac:dyDescent="0.15">
      <c r="A301" s="71">
        <v>300</v>
      </c>
      <c r="B301" s="71" t="s">
        <v>1377</v>
      </c>
      <c r="C301" s="71" t="s">
        <v>1377</v>
      </c>
      <c r="D301" s="71" t="s">
        <v>1378</v>
      </c>
    </row>
  </sheetData>
  <dataConsolidate/>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1380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670</v>
      </c>
      <c r="C2" s="162" t="s">
        <v>193</v>
      </c>
    </row>
    <row r="3" spans="1:3" x14ac:dyDescent="0.15">
      <c r="A3" s="162">
        <v>4190415</v>
      </c>
      <c r="B3" s="162" t="s">
        <v>671</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256</vt:i4>
      </vt:variant>
    </vt:vector>
  </HeadingPairs>
  <TitlesOfParts>
    <vt:vector size="266" baseType="lpstr">
      <vt:lpstr>Инструкция</vt:lpstr>
      <vt:lpstr>Титульный</vt:lpstr>
      <vt:lpstr>Территории</vt:lpstr>
      <vt:lpstr>Дифференциация</vt:lpstr>
      <vt:lpstr>Форма 1.0.1 | Форма 1.4.1</vt:lpstr>
      <vt:lpstr>Форма 1.4.1</vt:lpstr>
      <vt:lpstr>Форма 1.0.1 | Форма 1.5</vt:lpstr>
      <vt:lpstr>Форма 1.5</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List08_GroundMaterials_2</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горячего водоснабжения</dc:subject>
  <dc:creator>--</dc:creator>
  <cp:lastModifiedBy>Савина Елена Сергеевна</cp:lastModifiedBy>
  <dcterms:created xsi:type="dcterms:W3CDTF">2014-08-18T08:57:48Z</dcterms:created>
  <dcterms:modified xsi:type="dcterms:W3CDTF">2021-07-20T07:15:02Z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1.0.3</vt:lpwstr>
  </property>
  <property fmtid="{D5CDD505-2E9C-101B-9397-08002B2CF9AE}" pid="3" name="TemplateOperationMode">
    <vt:i4>3</vt:i4>
  </property>
  <property fmtid="{D5CDD505-2E9C-101B-9397-08002B2CF9AE}" pid="4" name="Version">
    <vt:lpwstr>FAS.JKH.OPEN.INFO.BALANCE.GVS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